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showInkAnnotation="0"/>
  <mc:AlternateContent xmlns:mc="http://schemas.openxmlformats.org/markup-compatibility/2006">
    <mc:Choice Requires="x15">
      <x15ac:absPath xmlns:x15ac="http://schemas.microsoft.com/office/spreadsheetml/2010/11/ac" url="G:\SCSB Application Types\"/>
    </mc:Choice>
  </mc:AlternateContent>
  <xr:revisionPtr revIDLastSave="0" documentId="8_{F68FBE79-4589-4348-915F-3DEFB1B740FB}" xr6:coauthVersionLast="41" xr6:coauthVersionMax="41" xr10:uidLastSave="{00000000-0000-0000-0000-000000000000}"/>
  <bookViews>
    <workbookView xWindow="-28980" yWindow="-120" windowWidth="29040" windowHeight="15840" activeTab="2" xr2:uid="{00000000-000D-0000-FFFF-FFFF00000000}"/>
  </bookViews>
  <sheets>
    <sheet name="Projection" sheetId="1" r:id="rId1"/>
    <sheet name="Break Even Projection" sheetId="2" r:id="rId2"/>
    <sheet name="1st Operational Year Budget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1" i="3" l="1"/>
  <c r="F145" i="3" s="1"/>
  <c r="F175" i="3" s="1"/>
  <c r="G21" i="3"/>
  <c r="D21" i="3"/>
  <c r="H3" i="3"/>
  <c r="H14" i="3" s="1"/>
  <c r="I14" i="3" s="1"/>
  <c r="E3" i="3"/>
  <c r="D7" i="3" s="1"/>
  <c r="A1" i="3"/>
  <c r="B10" i="1"/>
  <c r="A3" i="2"/>
  <c r="I173" i="3"/>
  <c r="F162" i="3"/>
  <c r="I162" i="3" s="1"/>
  <c r="F161" i="3"/>
  <c r="F163" i="3" s="1"/>
  <c r="F176" i="3" s="1"/>
  <c r="F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0" i="3"/>
  <c r="I129" i="3"/>
  <c r="I128" i="3"/>
  <c r="I127" i="3"/>
  <c r="I126" i="3"/>
  <c r="I122" i="3"/>
  <c r="F122" i="3"/>
  <c r="I121" i="3"/>
  <c r="F121" i="3"/>
  <c r="I120" i="3"/>
  <c r="F120" i="3"/>
  <c r="I119" i="3"/>
  <c r="F119" i="3"/>
  <c r="I118" i="3"/>
  <c r="F118" i="3"/>
  <c r="I117" i="3"/>
  <c r="F117" i="3"/>
  <c r="I116" i="3"/>
  <c r="F116" i="3"/>
  <c r="I115" i="3"/>
  <c r="F115" i="3"/>
  <c r="F113" i="3"/>
  <c r="F173" i="3" s="1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F93" i="3"/>
  <c r="F172" i="3" s="1"/>
  <c r="I92" i="3"/>
  <c r="I91" i="3"/>
  <c r="I90" i="3"/>
  <c r="F88" i="3"/>
  <c r="F171" i="3" s="1"/>
  <c r="I87" i="3"/>
  <c r="I86" i="3"/>
  <c r="I85" i="3"/>
  <c r="I84" i="3"/>
  <c r="I83" i="3"/>
  <c r="I82" i="3"/>
  <c r="I51" i="3"/>
  <c r="I52" i="3" s="1"/>
  <c r="H78" i="3" s="1"/>
  <c r="F51" i="3"/>
  <c r="F52" i="3" s="1"/>
  <c r="I49" i="3"/>
  <c r="I50" i="3" s="1"/>
  <c r="H77" i="3" s="1"/>
  <c r="F49" i="3"/>
  <c r="F50" i="3" s="1"/>
  <c r="I47" i="3"/>
  <c r="F47" i="3"/>
  <c r="I46" i="3"/>
  <c r="F46" i="3"/>
  <c r="I45" i="3"/>
  <c r="F45" i="3"/>
  <c r="I43" i="3"/>
  <c r="F43" i="3"/>
  <c r="I42" i="3"/>
  <c r="F42" i="3"/>
  <c r="I41" i="3"/>
  <c r="F41" i="3"/>
  <c r="I39" i="3"/>
  <c r="F39" i="3"/>
  <c r="I38" i="3"/>
  <c r="F38" i="3"/>
  <c r="I37" i="3"/>
  <c r="F37" i="3"/>
  <c r="I36" i="3"/>
  <c r="F36" i="3"/>
  <c r="I35" i="3"/>
  <c r="F35" i="3"/>
  <c r="I34" i="3"/>
  <c r="F34" i="3"/>
  <c r="I32" i="3"/>
  <c r="F32" i="3"/>
  <c r="I31" i="3"/>
  <c r="F31" i="3"/>
  <c r="I30" i="3"/>
  <c r="F30" i="3"/>
  <c r="G25" i="3"/>
  <c r="I179" i="3" s="1"/>
  <c r="D25" i="3"/>
  <c r="F179" i="3" s="1"/>
  <c r="G4" i="3"/>
  <c r="D51" i="2"/>
  <c r="D45" i="2"/>
  <c r="D43" i="2"/>
  <c r="D42" i="2"/>
  <c r="D41" i="2"/>
  <c r="D38" i="2"/>
  <c r="D37" i="2"/>
  <c r="D30" i="2"/>
  <c r="C50" i="2"/>
  <c r="D50" i="2" s="1"/>
  <c r="B11" i="2"/>
  <c r="B10" i="2"/>
  <c r="D9" i="2"/>
  <c r="D8" i="2"/>
  <c r="D7" i="2"/>
  <c r="D6" i="2"/>
  <c r="D5" i="2"/>
  <c r="D51" i="1"/>
  <c r="D45" i="1"/>
  <c r="D43" i="1"/>
  <c r="D42" i="1"/>
  <c r="D41" i="1"/>
  <c r="D38" i="1"/>
  <c r="D37" i="1"/>
  <c r="D30" i="1"/>
  <c r="C50" i="1"/>
  <c r="D50" i="1" s="1"/>
  <c r="D52" i="1" s="1"/>
  <c r="B11" i="1"/>
  <c r="D9" i="1"/>
  <c r="D8" i="1"/>
  <c r="D7" i="1"/>
  <c r="D6" i="1"/>
  <c r="D5" i="1"/>
  <c r="F44" i="3" l="1"/>
  <c r="I44" i="3"/>
  <c r="I57" i="3" s="1"/>
  <c r="D52" i="2"/>
  <c r="F40" i="3"/>
  <c r="F124" i="3"/>
  <c r="F174" i="3" s="1"/>
  <c r="G29" i="3"/>
  <c r="I29" i="3" s="1"/>
  <c r="I33" i="3" s="1"/>
  <c r="I55" i="3" s="1"/>
  <c r="D29" i="3"/>
  <c r="F29" i="3" s="1"/>
  <c r="F33" i="3" s="1"/>
  <c r="G7" i="3"/>
  <c r="I40" i="3"/>
  <c r="H69" i="3" s="1"/>
  <c r="I48" i="3"/>
  <c r="H64" i="3" s="1"/>
  <c r="I88" i="3"/>
  <c r="I171" i="3" s="1"/>
  <c r="I93" i="3"/>
  <c r="I172" i="3" s="1"/>
  <c r="I113" i="3"/>
  <c r="I124" i="3"/>
  <c r="I174" i="3" s="1"/>
  <c r="F48" i="3"/>
  <c r="F70" i="3" s="1"/>
  <c r="I159" i="3"/>
  <c r="I176" i="3" s="1"/>
  <c r="I131" i="3"/>
  <c r="I145" i="3" s="1"/>
  <c r="I175" i="3" s="1"/>
  <c r="G17" i="3"/>
  <c r="E6" i="3"/>
  <c r="F6" i="3" s="1"/>
  <c r="D9" i="3" s="1"/>
  <c r="F165" i="3" s="1"/>
  <c r="D17" i="3"/>
  <c r="B12" i="1"/>
  <c r="C26" i="1" s="1"/>
  <c r="D26" i="1" s="1"/>
  <c r="D44" i="1"/>
  <c r="C23" i="2"/>
  <c r="D23" i="2" s="1"/>
  <c r="C22" i="2"/>
  <c r="D22" i="2" s="1"/>
  <c r="B12" i="2"/>
  <c r="C26" i="2" s="1"/>
  <c r="D26" i="2" s="1"/>
  <c r="C22" i="1"/>
  <c r="D22" i="1" s="1"/>
  <c r="H75" i="3"/>
  <c r="H63" i="3"/>
  <c r="I56" i="3"/>
  <c r="I75" i="3"/>
  <c r="I63" i="3"/>
  <c r="E72" i="3"/>
  <c r="E60" i="3"/>
  <c r="F78" i="3"/>
  <c r="F66" i="3"/>
  <c r="F72" i="3"/>
  <c r="E78" i="3"/>
  <c r="E66" i="3"/>
  <c r="F60" i="3"/>
  <c r="E69" i="3"/>
  <c r="E56" i="3"/>
  <c r="F75" i="3"/>
  <c r="F63" i="3"/>
  <c r="F69" i="3"/>
  <c r="E75" i="3"/>
  <c r="E63" i="3"/>
  <c r="F56" i="3"/>
  <c r="E57" i="3"/>
  <c r="F57" i="3"/>
  <c r="E71" i="3"/>
  <c r="E59" i="3"/>
  <c r="F77" i="3"/>
  <c r="F65" i="3"/>
  <c r="F71" i="3"/>
  <c r="F59" i="3"/>
  <c r="E77" i="3"/>
  <c r="E65" i="3"/>
  <c r="I78" i="3"/>
  <c r="E14" i="3"/>
  <c r="F14" i="3" s="1"/>
  <c r="D16" i="3"/>
  <c r="H59" i="3"/>
  <c r="H60" i="3"/>
  <c r="H71" i="3"/>
  <c r="H72" i="3"/>
  <c r="I161" i="3"/>
  <c r="I163" i="3" s="1"/>
  <c r="I65" i="3"/>
  <c r="I66" i="3"/>
  <c r="I77" i="3"/>
  <c r="G16" i="3"/>
  <c r="I59" i="3"/>
  <c r="I60" i="3"/>
  <c r="I71" i="3"/>
  <c r="I72" i="3"/>
  <c r="H6" i="3"/>
  <c r="I6" i="3" s="1"/>
  <c r="H65" i="3"/>
  <c r="H66" i="3"/>
  <c r="D44" i="2"/>
  <c r="C23" i="1"/>
  <c r="D23" i="1" s="1"/>
  <c r="G9" i="3" l="1"/>
  <c r="I165" i="3" s="1"/>
  <c r="G18" i="3"/>
  <c r="I167" i="3" s="1"/>
  <c r="H57" i="3"/>
  <c r="I69" i="3"/>
  <c r="H70" i="3"/>
  <c r="H56" i="3"/>
  <c r="H76" i="3"/>
  <c r="H68" i="3"/>
  <c r="I68" i="3"/>
  <c r="I73" i="3" s="1"/>
  <c r="E64" i="3"/>
  <c r="I62" i="3"/>
  <c r="E76" i="3"/>
  <c r="F64" i="3"/>
  <c r="F76" i="3"/>
  <c r="H62" i="3"/>
  <c r="E58" i="3"/>
  <c r="H74" i="3"/>
  <c r="E70" i="3"/>
  <c r="F58" i="3"/>
  <c r="I74" i="3"/>
  <c r="D47" i="2"/>
  <c r="C27" i="2"/>
  <c r="D27" i="2" s="1"/>
  <c r="D31" i="2" s="1"/>
  <c r="F62" i="3"/>
  <c r="F67" i="3" s="1"/>
  <c r="E62" i="3"/>
  <c r="E55" i="3"/>
  <c r="F74" i="3"/>
  <c r="F79" i="3" s="1"/>
  <c r="E74" i="3"/>
  <c r="F68" i="3"/>
  <c r="E68" i="3"/>
  <c r="F55" i="3"/>
  <c r="F53" i="3"/>
  <c r="F169" i="3" s="1"/>
  <c r="D47" i="1"/>
  <c r="C27" i="1"/>
  <c r="D27" i="1" s="1"/>
  <c r="D31" i="1" s="1"/>
  <c r="C46" i="1"/>
  <c r="D46" i="1" s="1"/>
  <c r="D18" i="3"/>
  <c r="F167" i="3" s="1"/>
  <c r="I64" i="3"/>
  <c r="I58" i="3"/>
  <c r="I61" i="3" s="1"/>
  <c r="I53" i="3"/>
  <c r="I169" i="3" s="1"/>
  <c r="I76" i="3"/>
  <c r="I79" i="3" s="1"/>
  <c r="I70" i="3"/>
  <c r="H55" i="3"/>
  <c r="H58" i="3"/>
  <c r="C46" i="2"/>
  <c r="D46" i="2" s="1"/>
  <c r="F73" i="3"/>
  <c r="F61" i="3" l="1"/>
  <c r="F80" i="3" s="1"/>
  <c r="F170" i="3" s="1"/>
  <c r="F177" i="3" s="1"/>
  <c r="I67" i="3"/>
  <c r="I80" i="3" s="1"/>
  <c r="I170" i="3" s="1"/>
  <c r="I177" i="3" s="1"/>
  <c r="C31" i="2"/>
  <c r="D34" i="2" s="1"/>
  <c r="D48" i="2" s="1"/>
  <c r="D54" i="2" s="1"/>
  <c r="G10" i="3" s="1"/>
  <c r="G13" i="3" s="1"/>
  <c r="C31" i="1"/>
  <c r="D34" i="1" s="1"/>
  <c r="D48" i="1" s="1"/>
  <c r="D54" i="1" s="1"/>
  <c r="D10" i="3" s="1"/>
  <c r="D13" i="3" s="1"/>
  <c r="F166" i="3" s="1"/>
  <c r="F168" i="3" s="1"/>
  <c r="I166" i="3" l="1"/>
  <c r="I168" i="3" s="1"/>
  <c r="I182" i="3" s="1"/>
  <c r="G26" i="3"/>
  <c r="F182" i="3"/>
  <c r="D26" i="3"/>
  <c r="F178" i="3"/>
  <c r="F180" i="3" s="1"/>
  <c r="F181" i="3" s="1"/>
  <c r="I178" i="3" l="1"/>
  <c r="I180" i="3" s="1"/>
  <c r="I181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4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Average Daily Membership (ADM) is one student equals one fully enrolled student for 180 days.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4" authorId="0" shapeId="0" xr:uid="{00000000-0006-0000-0100-000001000000}">
      <text>
        <r>
          <rPr>
            <sz val="8"/>
            <color indexed="81"/>
            <rFont val="Tahoma"/>
            <family val="2"/>
          </rPr>
          <t xml:space="preserve">Average Daily Membership (ADM) is one student equals one fully enrolled student for 180 days.
</t>
        </r>
      </text>
    </comment>
    <comment ref="B2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Cathy Dudley:  This ratio is for new charter schools.  If you are an existing charter school, please call me at 801-538-7667 and I can give you your actual ratio.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Cisneros, Rabecca</author>
  </authors>
  <commentList>
    <comment ref="D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Cisneros, Rabecca:</t>
        </r>
        <r>
          <rPr>
            <sz val="9"/>
            <color indexed="81"/>
            <rFont val="Tahoma"/>
            <family val="2"/>
          </rPr>
          <t xml:space="preserve">
Not to exceed $300,000. </t>
        </r>
      </text>
    </comment>
    <comment ref="D12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Cisneros, Rabecca:</t>
        </r>
        <r>
          <rPr>
            <sz val="9"/>
            <color indexed="81"/>
            <rFont val="Tahoma"/>
            <family val="2"/>
          </rPr>
          <t xml:space="preserve">
Based on enrollment. See application section for 1st operational year funding amounts.</t>
        </r>
      </text>
    </comment>
    <comment ref="D13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Cisneros, Rabecca:</t>
        </r>
        <r>
          <rPr>
            <sz val="9"/>
            <color indexed="81"/>
            <rFont val="Tahoma"/>
            <family val="2"/>
          </rPr>
          <t xml:space="preserve">
Enter $ amount of equipment
</t>
        </r>
      </text>
    </comment>
    <comment ref="E13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Cisneros, Rabecca:</t>
        </r>
        <r>
          <rPr>
            <sz val="9"/>
            <color indexed="81"/>
            <rFont val="Tahoma"/>
            <family val="2"/>
          </rPr>
          <t xml:space="preserve">
7 is standard number of years for depreciation</t>
        </r>
      </text>
    </comment>
  </commentList>
</comments>
</file>

<file path=xl/sharedStrings.xml><?xml version="1.0" encoding="utf-8"?>
<sst xmlns="http://schemas.openxmlformats.org/spreadsheetml/2006/main" count="329" uniqueCount="247">
  <si>
    <t>CHARTER SCHOOL WORKSHEET</t>
  </si>
  <si>
    <t>******PROJECTION ONLY******</t>
  </si>
  <si>
    <t>Rating Factor</t>
  </si>
  <si>
    <t>WPU Generated</t>
  </si>
  <si>
    <t>Estimated enrollment (K)</t>
  </si>
  <si>
    <t>Estimated enrollment (1-3)</t>
  </si>
  <si>
    <t>Estimated enrollment (4-6)</t>
  </si>
  <si>
    <t>Estimated enrollment (7-8)</t>
  </si>
  <si>
    <t>Estimated enrollment (9-12)</t>
  </si>
  <si>
    <t>Special Ed enrollment (K)</t>
  </si>
  <si>
    <t>Special Ed enrollment (1-12)</t>
  </si>
  <si>
    <t>Special Ed (Self-Contained)</t>
  </si>
  <si>
    <t>Number of Teachers (K-6)</t>
  </si>
  <si>
    <t>Number of Teachers (7-12)</t>
  </si>
  <si>
    <t>WPU Value</t>
  </si>
  <si>
    <t>(Except for CTE Add-on and Special Ed.)</t>
  </si>
  <si>
    <t>No. of Teachers (FTE) (CACTUS)</t>
  </si>
  <si>
    <t>School Administrators (CACTUS)</t>
  </si>
  <si>
    <t>Program Name</t>
  </si>
  <si>
    <t>Rate</t>
  </si>
  <si>
    <t>Amount Generated</t>
  </si>
  <si>
    <t>WPU Programs</t>
  </si>
  <si>
    <t>Regular Basic School:</t>
  </si>
  <si>
    <t>Regular WPU - K-12</t>
  </si>
  <si>
    <t>See above</t>
  </si>
  <si>
    <t>Professional Staff</t>
  </si>
  <si>
    <t>Restricted Basic School:</t>
  </si>
  <si>
    <t>Special Ed--Add-on</t>
  </si>
  <si>
    <t>Spec. Ed. Self-Contained</t>
  </si>
  <si>
    <t>Special Ed-State Programs</t>
  </si>
  <si>
    <t>Based on Programs</t>
  </si>
  <si>
    <t>Career and Technical Ed.</t>
  </si>
  <si>
    <t>Class Size Reduction (K-8)</t>
  </si>
  <si>
    <t>$261.97 per K-8 ADM</t>
  </si>
  <si>
    <t>Total WPU Programs</t>
  </si>
  <si>
    <t>Non-WPU Programs</t>
  </si>
  <si>
    <t>Related to Basic Programs:</t>
  </si>
  <si>
    <t>Flexible Allocation-WPU Distribution</t>
  </si>
  <si>
    <t>$28.30  per WPU</t>
  </si>
  <si>
    <t>Special Populations</t>
  </si>
  <si>
    <t>Enhancement for At-Risk Students</t>
  </si>
  <si>
    <t>$26.38 per student</t>
  </si>
  <si>
    <t>Enhancement for Accelerated Students</t>
  </si>
  <si>
    <t>$5.00 per student</t>
  </si>
  <si>
    <t>Other</t>
  </si>
  <si>
    <t>School Land Trust Program</t>
  </si>
  <si>
    <t>$49.35 per student</t>
  </si>
  <si>
    <t>Reading Achievement Program</t>
  </si>
  <si>
    <t>$15.81 per student-Guarantee Program</t>
  </si>
  <si>
    <t>Charter Administrative Costs</t>
  </si>
  <si>
    <t>$100 per student</t>
  </si>
  <si>
    <t>Educator Salary Adjustment (ESA)</t>
  </si>
  <si>
    <t>$5,215 per qualified educator plus benefits</t>
  </si>
  <si>
    <t>ESA-School Administrators</t>
  </si>
  <si>
    <t>$3,104 per qualified administrator</t>
  </si>
  <si>
    <t>Library Books and Resources</t>
  </si>
  <si>
    <t>$0.960162 per student</t>
  </si>
  <si>
    <t>Local Replacement Dollars</t>
  </si>
  <si>
    <t>Average $1,660 per student</t>
  </si>
  <si>
    <t>Total Non-WPU</t>
  </si>
  <si>
    <t>One Time</t>
  </si>
  <si>
    <r>
      <t>Teacher Materials/Supplies</t>
    </r>
    <r>
      <rPr>
        <vertAlign val="superscript"/>
        <sz val="10"/>
        <rFont val="Arial"/>
        <family val="2"/>
      </rPr>
      <t>1, 2</t>
    </r>
  </si>
  <si>
    <t>$176.33 per eligible F.T.E.</t>
  </si>
  <si>
    <t>Total One Time</t>
  </si>
  <si>
    <t>ESTIMATED Total All State Funding</t>
  </si>
  <si>
    <t>First Operational Year</t>
  </si>
  <si>
    <t>100% Enrollment</t>
  </si>
  <si>
    <t>Breakeven Enrollment</t>
  </si>
  <si>
    <t>Number of Students:</t>
  </si>
  <si>
    <t>Grade Configuration:</t>
  </si>
  <si>
    <t>Revenue</t>
  </si>
  <si>
    <t>Child Nutrition Program (CNP) and Lunchroom Sales</t>
  </si>
  <si>
    <t>Student Activities</t>
  </si>
  <si>
    <t>Total Revenue From Local Sources (1000)</t>
  </si>
  <si>
    <t>Charter School Revolving Loan</t>
  </si>
  <si>
    <t>Total Revenue from State Sources (3000)</t>
  </si>
  <si>
    <t>Lunch and Breakfast Reimbursement</t>
  </si>
  <si>
    <t>Restricted Federal Through State</t>
  </si>
  <si>
    <t>Programs for the Disabled (IDEA)</t>
  </si>
  <si>
    <t>Elementary and Secondary Education Act (ESEA)</t>
  </si>
  <si>
    <t>Total Revenue from Federal Sources (4000)</t>
  </si>
  <si>
    <t>Private Grants &amp; Donations:</t>
  </si>
  <si>
    <r>
      <rPr>
        <sz val="11"/>
        <rFont val="Times New Roman"/>
        <family val="1"/>
      </rPr>
      <t xml:space="preserve">Source(s) </t>
    </r>
    <r>
      <rPr>
        <i/>
        <sz val="11"/>
        <rFont val="Times New Roman"/>
        <family val="1"/>
      </rPr>
      <t>(specify)</t>
    </r>
  </si>
  <si>
    <t>Loans:</t>
  </si>
  <si>
    <t>Commercial</t>
  </si>
  <si>
    <r>
      <t xml:space="preserve">Other </t>
    </r>
    <r>
      <rPr>
        <i/>
        <sz val="11"/>
        <rFont val="Times New Roman"/>
        <family val="1"/>
      </rPr>
      <t>(specify)</t>
    </r>
  </si>
  <si>
    <t>Total Revenue from Other Sources (5000)</t>
  </si>
  <si>
    <t>Total Revenue</t>
  </si>
  <si>
    <t>Expenditures</t>
  </si>
  <si>
    <t xml:space="preserve">Number </t>
  </si>
  <si>
    <t>Salary/Cost</t>
  </si>
  <si>
    <t>Total</t>
  </si>
  <si>
    <t>--- SALARIES ---</t>
  </si>
  <si>
    <t>Salaries - Teachers</t>
  </si>
  <si>
    <t>Salaries - Substitute Teachers</t>
  </si>
  <si>
    <t>Salaries - Teacher Aides and Paraprofessionals</t>
  </si>
  <si>
    <t>Salaries - Other 1000-Instruction</t>
  </si>
  <si>
    <r>
      <t xml:space="preserve">Total </t>
    </r>
    <r>
      <rPr>
        <b/>
        <sz val="11"/>
        <rFont val="Times New Roman"/>
        <family val="1"/>
      </rPr>
      <t>10 (1000)-INSTRUCTION</t>
    </r>
    <r>
      <rPr>
        <sz val="11"/>
        <rFont val="Times New Roman"/>
        <family val="1"/>
      </rPr>
      <t xml:space="preserve"> Salaries (100)</t>
    </r>
  </si>
  <si>
    <t>Salaries - Attendance and Social Work Personnel</t>
  </si>
  <si>
    <t>Salaries - Guidance Personnel</t>
  </si>
  <si>
    <t>Salaries - Health Services Personnel</t>
  </si>
  <si>
    <t>Salaries - Psychological Personnel</t>
  </si>
  <si>
    <t>Salaries - Secretarial and Clerical</t>
  </si>
  <si>
    <t>Salaries - Other 2100-Student Support</t>
  </si>
  <si>
    <r>
      <rPr>
        <b/>
        <sz val="11"/>
        <rFont val="Times New Roman"/>
        <family val="1"/>
      </rPr>
      <t>Total - STUDENT SUPPORT</t>
    </r>
    <r>
      <rPr>
        <sz val="11"/>
        <rFont val="Times New Roman"/>
        <family val="1"/>
      </rPr>
      <t xml:space="preserve"> Salaries (100)</t>
    </r>
  </si>
  <si>
    <t>Salaries - Media Personnel - Certified</t>
  </si>
  <si>
    <t>Salaries - Media Personnel - Noncertified</t>
  </si>
  <si>
    <t>Salaries - Other 2200-Instructional Staff Support</t>
  </si>
  <si>
    <r>
      <t xml:space="preserve">Total - </t>
    </r>
    <r>
      <rPr>
        <b/>
        <sz val="11"/>
        <rFont val="Times New Roman"/>
        <family val="1"/>
      </rPr>
      <t xml:space="preserve">INSTRUCTIONAL STAFF SUPPORT </t>
    </r>
    <r>
      <rPr>
        <sz val="11"/>
        <rFont val="Times New Roman"/>
        <family val="1"/>
      </rPr>
      <t>Salaries (100)</t>
    </r>
  </si>
  <si>
    <t>Salaries - Principals and Assistants</t>
  </si>
  <si>
    <t>Salaries - Other 2400-School Administration</t>
  </si>
  <si>
    <r>
      <t xml:space="preserve">Total </t>
    </r>
    <r>
      <rPr>
        <b/>
        <sz val="11"/>
        <rFont val="Times New Roman"/>
        <family val="1"/>
      </rPr>
      <t xml:space="preserve">-SCHOOL ADMINISTRATION </t>
    </r>
    <r>
      <rPr>
        <sz val="11"/>
        <rFont val="Times New Roman"/>
        <family val="1"/>
      </rPr>
      <t>Salaries (100)</t>
    </r>
  </si>
  <si>
    <t>Salaries - Operation &amp; Maintenance of Facilities</t>
  </si>
  <si>
    <r>
      <t xml:space="preserve">Total </t>
    </r>
    <r>
      <rPr>
        <b/>
        <sz val="11"/>
        <rFont val="Times New Roman"/>
        <family val="1"/>
      </rPr>
      <t xml:space="preserve">-OPERATION &amp; MAINT OF FACILITIES </t>
    </r>
    <r>
      <rPr>
        <sz val="11"/>
        <rFont val="Times New Roman"/>
        <family val="1"/>
      </rPr>
      <t>Salaries (100)</t>
    </r>
  </si>
  <si>
    <t>Salaries - Food Services</t>
  </si>
  <si>
    <r>
      <t xml:space="preserve">Total </t>
    </r>
    <r>
      <rPr>
        <b/>
        <sz val="11"/>
        <rFont val="Times New Roman"/>
        <family val="1"/>
      </rPr>
      <t>-FOOD SERVICES</t>
    </r>
    <r>
      <rPr>
        <sz val="11"/>
        <rFont val="Times New Roman"/>
        <family val="1"/>
      </rPr>
      <t xml:space="preserve"> Salaries (100)</t>
    </r>
  </si>
  <si>
    <t>TOTAL - ALL SALARIES (100)</t>
  </si>
  <si>
    <t>--- BENEFITS ---</t>
  </si>
  <si>
    <t>Retirement - Instruction</t>
  </si>
  <si>
    <t>Retirement - Student Support</t>
  </si>
  <si>
    <t>Retirement - Instructional Staff Support</t>
  </si>
  <si>
    <t>Retirement - School Administration</t>
  </si>
  <si>
    <t>Retirement - Operation &amp; Main of Facilities</t>
  </si>
  <si>
    <t>Retirement - Food Services</t>
  </si>
  <si>
    <t>Total - All Retirement</t>
  </si>
  <si>
    <t>Social Security/FICA/Unemployment/Workers Comp - Instruction</t>
  </si>
  <si>
    <t>Social Security/FICA/Unemployment/Workers Comp - Student Support</t>
  </si>
  <si>
    <t>Social Security/FICA/Unemployment/Workers Comp -School Administration</t>
  </si>
  <si>
    <t xml:space="preserve">Social Security/FICA/Unemployment/Workers Comp - Operation &amp; Maintenance of Facilities </t>
  </si>
  <si>
    <t>Social Security/FICA/Unemployment/Workers Comp - Food Services</t>
  </si>
  <si>
    <t>Total - Social Security/FICA/Unemployment/Workers Comp</t>
  </si>
  <si>
    <t>Insurance (Health/Dental/Life) - Instruction</t>
  </si>
  <si>
    <t>Insurance (Health/Dental/Life) - Student Support</t>
  </si>
  <si>
    <t>Insurance (Health/Dental/Life) - School Administration</t>
  </si>
  <si>
    <t>Insurance (Health/Dental/Life) - Operation &amp; Maintenance of Facilities</t>
  </si>
  <si>
    <t>Insurance (Health/Dental/Life) - Food Services</t>
  </si>
  <si>
    <t>Total- All Insurance(Health/Dental/Life)</t>
  </si>
  <si>
    <r>
      <t xml:space="preserve">Other Benefits </t>
    </r>
    <r>
      <rPr>
        <i/>
        <sz val="11"/>
        <rFont val="Times New Roman"/>
        <family val="1"/>
      </rPr>
      <t>(specify)</t>
    </r>
    <r>
      <rPr>
        <sz val="11"/>
        <rFont val="Times New Roman"/>
        <family val="1"/>
      </rPr>
      <t xml:space="preserve"> - Instruction</t>
    </r>
  </si>
  <si>
    <r>
      <t xml:space="preserve">Other Benefits </t>
    </r>
    <r>
      <rPr>
        <i/>
        <sz val="11"/>
        <rFont val="Times New Roman"/>
        <family val="1"/>
      </rPr>
      <t>(specify)</t>
    </r>
    <r>
      <rPr>
        <sz val="11"/>
        <rFont val="Times New Roman"/>
        <family val="1"/>
      </rPr>
      <t xml:space="preserve"> - Student Support</t>
    </r>
  </si>
  <si>
    <r>
      <t xml:space="preserve">Other Benefits </t>
    </r>
    <r>
      <rPr>
        <i/>
        <sz val="11"/>
        <rFont val="Times New Roman"/>
        <family val="1"/>
      </rPr>
      <t>(specify)</t>
    </r>
    <r>
      <rPr>
        <sz val="11"/>
        <rFont val="Times New Roman"/>
        <family val="1"/>
      </rPr>
      <t xml:space="preserve"> - School Administration</t>
    </r>
  </si>
  <si>
    <r>
      <t xml:space="preserve">Other Benefits </t>
    </r>
    <r>
      <rPr>
        <i/>
        <sz val="11"/>
        <rFont val="Times New Roman"/>
        <family val="1"/>
      </rPr>
      <t>(specify)</t>
    </r>
    <r>
      <rPr>
        <sz val="11"/>
        <rFont val="Times New Roman"/>
        <family val="1"/>
      </rPr>
      <t xml:space="preserve"> - Operation &amp; Maintenance of Facilities</t>
    </r>
  </si>
  <si>
    <r>
      <t xml:space="preserve">Other Benefits </t>
    </r>
    <r>
      <rPr>
        <i/>
        <sz val="11"/>
        <rFont val="Times New Roman"/>
        <family val="1"/>
      </rPr>
      <t>(specify)</t>
    </r>
    <r>
      <rPr>
        <sz val="11"/>
        <rFont val="Times New Roman"/>
        <family val="1"/>
      </rPr>
      <t xml:space="preserve"> - Food Services</t>
    </r>
  </si>
  <si>
    <t xml:space="preserve">Total - All Other Insurance </t>
  </si>
  <si>
    <t xml:space="preserve">TOTAL ALL BENEFITS (200) </t>
  </si>
  <si>
    <t>--- PURCHASED PROFESSIONAL &amp; TECHNICAL SERVICES ---</t>
  </si>
  <si>
    <t>Purchased Prof &amp; Tech Services - Instruction</t>
  </si>
  <si>
    <t>Purchased Prof &amp; Tech Services - Student Support</t>
  </si>
  <si>
    <t>Purchased Prof &amp; Tech Services - Instructional Staff Support</t>
  </si>
  <si>
    <t>Purchased Prof &amp; Tech Services - School Administration</t>
  </si>
  <si>
    <t>Purchased Prof &amp; Tech Services - Operation &amp; Maintenance of Facilities</t>
  </si>
  <si>
    <t>Purchased Prof &amp; Tech Services - Food Services</t>
  </si>
  <si>
    <t>TOTAL - ALL PURCHASED PROF &amp; TECH SERVICES (300)</t>
  </si>
  <si>
    <t>--- PURCHASED PROPERTY SERVICES ---</t>
  </si>
  <si>
    <t>Purchased Property Services</t>
  </si>
  <si>
    <t>Rental of Land &amp; Buildings</t>
  </si>
  <si>
    <t>Construction and Remodeling</t>
  </si>
  <si>
    <t>TOTAL - ALL PURCHASED PROPERTY SERVICES (400)</t>
  </si>
  <si>
    <t>--- OTHER PURCHASED SERVICES ---</t>
  </si>
  <si>
    <t>Student Transportation services</t>
  </si>
  <si>
    <t>Property Insurance</t>
  </si>
  <si>
    <t>Liability Insurance</t>
  </si>
  <si>
    <t xml:space="preserve">Advertising </t>
  </si>
  <si>
    <t>Printing and Binding</t>
  </si>
  <si>
    <t>Tuition</t>
  </si>
  <si>
    <t>Food Service Management</t>
  </si>
  <si>
    <t>Travel/Per Diem</t>
  </si>
  <si>
    <t>Inter-educational, Interagency Purchased Services</t>
  </si>
  <si>
    <t>TOTAL - OTHER PURCHASED SERVICES (500)</t>
  </si>
  <si>
    <t>--- SUPPLIES ---</t>
  </si>
  <si>
    <t>Instructional Supplies</t>
  </si>
  <si>
    <t>Textbooks</t>
  </si>
  <si>
    <t>Supplies - Student Support Services</t>
  </si>
  <si>
    <t>Library Books</t>
  </si>
  <si>
    <t>Periodicals</t>
  </si>
  <si>
    <t>Supplies - School Administration</t>
  </si>
  <si>
    <t>Supplies - Operation &amp; Maintenance of Facilities</t>
  </si>
  <si>
    <t>Supplies - Food Service</t>
  </si>
  <si>
    <t>Food - Food Service</t>
  </si>
  <si>
    <t>TOTAL - ALL SUPPLIES (600)</t>
  </si>
  <si>
    <t>--- PROPERTY ---</t>
  </si>
  <si>
    <t>Property (Instructional Equipment) - Instruction</t>
  </si>
  <si>
    <t>Property - Student Support Services</t>
  </si>
  <si>
    <t>Property - School Administration</t>
  </si>
  <si>
    <t>Property - Operation &amp; Maintenance of Facilities</t>
  </si>
  <si>
    <t>Property - Food Services</t>
  </si>
  <si>
    <t xml:space="preserve">Depreciation - Kitchen Equipment Depreciation </t>
  </si>
  <si>
    <t>Land and Improvements</t>
  </si>
  <si>
    <t>Buildings</t>
  </si>
  <si>
    <t>School Buses</t>
  </si>
  <si>
    <t>Furniture and Fixtures - Instruction</t>
  </si>
  <si>
    <t>Furniture and Fixtures - School Administration</t>
  </si>
  <si>
    <t>Furniture and Fixtures - Student Support Services</t>
  </si>
  <si>
    <t>Technology Equipment - Instruction</t>
  </si>
  <si>
    <t>Technology Equipment - School Administration</t>
  </si>
  <si>
    <t>Technology Equipment - Student Support Services</t>
  </si>
  <si>
    <t>Non-Bus Vehicles</t>
  </si>
  <si>
    <t>Other Equipment - Instruction</t>
  </si>
  <si>
    <t>Other Equipment - Student Support Services</t>
  </si>
  <si>
    <t>Other Equipment - School Administration</t>
  </si>
  <si>
    <t>TOTAL - ALL PROPERTY (700)</t>
  </si>
  <si>
    <t>--- OTHER OBJECTS ---</t>
  </si>
  <si>
    <t xml:space="preserve">Other Objects- Instruction </t>
  </si>
  <si>
    <t>Other Objects- Student Support</t>
  </si>
  <si>
    <t>Other Objects- School Administration</t>
  </si>
  <si>
    <t>Other Objects - Operation &amp; Maintenance of Facilities</t>
  </si>
  <si>
    <t>Other Objects - Food Services</t>
  </si>
  <si>
    <t>Other Objects - Building Acquisition</t>
  </si>
  <si>
    <t>Total - All Other Objects</t>
  </si>
  <si>
    <t xml:space="preserve">Dues and Fees - Instruction </t>
  </si>
  <si>
    <t>Dues and Fees - Student Support</t>
  </si>
  <si>
    <t>Dues and Fees -School Administration</t>
  </si>
  <si>
    <t>Dues and Fees - Operation &amp; Maintenance of Facilities</t>
  </si>
  <si>
    <t>Total - All Dues and Fees</t>
  </si>
  <si>
    <t>TOTAL - OTHER OBJECTS (800)</t>
  </si>
  <si>
    <t>Total Building Acquisition &amp; Instruction (4500)</t>
  </si>
  <si>
    <t>45.830</t>
  </si>
  <si>
    <t>Interest</t>
  </si>
  <si>
    <t>45.840</t>
  </si>
  <si>
    <t>Redemption of Principal</t>
  </si>
  <si>
    <t>Total other financing sources (uses) and other items</t>
  </si>
  <si>
    <t>Total Local</t>
  </si>
  <si>
    <t>Total State</t>
  </si>
  <si>
    <t>Total Federal</t>
  </si>
  <si>
    <t>TOTAL REVENUES</t>
  </si>
  <si>
    <t>Salaries</t>
  </si>
  <si>
    <t>Employee Benefits</t>
  </si>
  <si>
    <t>Purchased Professional and Technical Services</t>
  </si>
  <si>
    <t>Other Purchased Services</t>
  </si>
  <si>
    <t>Supplies</t>
  </si>
  <si>
    <t>Property</t>
  </si>
  <si>
    <t>Other Objects</t>
  </si>
  <si>
    <t>TOTAL EXPENDITURES</t>
  </si>
  <si>
    <t>Excess or Deficiency of Revenues over Expenditures</t>
  </si>
  <si>
    <t>Other Sources of Funding (5000)</t>
  </si>
  <si>
    <t>Net Asset Balance (Fund Balance)</t>
  </si>
  <si>
    <r>
      <t>Reserves as Percentage of Total Revenue</t>
    </r>
    <r>
      <rPr>
        <sz val="11"/>
        <rFont val="Times New Roman"/>
        <family val="1"/>
      </rPr>
      <t xml:space="preserve"> (Net Assets / Total Revenue)</t>
    </r>
  </si>
  <si>
    <r>
      <t>Percentage of Funding Contributed to Reserve Balance</t>
    </r>
    <r>
      <rPr>
        <sz val="11"/>
        <rFont val="Times New Roman"/>
        <family val="1"/>
      </rPr>
      <t xml:space="preserve"> (Ttl Rev - Ttl Exp / Ttl Rev = &gt;5%)</t>
    </r>
  </si>
  <si>
    <t>REPLACE WITH SCHOOL NAME</t>
  </si>
  <si>
    <t>Break Even Enrollment</t>
  </si>
  <si>
    <t>Max Autorized Enrollment</t>
  </si>
  <si>
    <t>Charter School Startup and Implementation Grant</t>
  </si>
  <si>
    <t>Pre-Operational Carryforward</t>
  </si>
  <si>
    <t>Insurance (other than employee benefits - e.g. D&amp;O)</t>
  </si>
  <si>
    <t>Communication (telephone and other)</t>
  </si>
  <si>
    <t>FY ____</t>
  </si>
  <si>
    <t>Enter Grade Range</t>
  </si>
  <si>
    <t>Estimated Total All State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</si>
</sst>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0"/>
    <numFmt numFmtId="166" formatCode="0.000000"/>
    <numFmt numFmtId="167" formatCode="_(* #,##0_);_(* \(#,##0\);_(* &quot;-&quot;??_);_(@_)"/>
    <numFmt numFmtId="168" formatCode="_(* #,##0.0000_);_(* \(#,##0.0000\);_(* &quot;-&quot;??_);_(@_)"/>
    <numFmt numFmtId="169" formatCode="_(&quot;$&quot;* #,##0_);_(&quot;$&quot;* \(#,##0\);_(&quot;$&quot;* &quot;-&quot;??_);_(@_)"/>
    <numFmt numFmtId="170" formatCode="0.000"/>
    <numFmt numFmtId="171" formatCode="####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8"/>
      <color rgb="FFFF000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sz val="20"/>
      <name val="Park Avenue"/>
      <family val="1"/>
    </font>
    <font>
      <sz val="14"/>
      <name val="Paisley ICG 01"/>
    </font>
    <font>
      <b/>
      <sz val="12"/>
      <name val="Park Avenue"/>
    </font>
    <font>
      <b/>
      <sz val="12"/>
      <name val="Paisley ICG 01"/>
    </font>
    <font>
      <i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4"/>
      <color rgb="FFFF0000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8"/>
      <name val="LinePrinter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9" fillId="0" borderId="0"/>
    <xf numFmtId="44" fontId="2" fillId="0" borderId="0" applyFont="0" applyFill="0" applyBorder="0" applyAlignment="0" applyProtection="0"/>
    <xf numFmtId="0" fontId="29" fillId="0" borderId="0"/>
  </cellStyleXfs>
  <cellXfs count="319">
    <xf numFmtId="0" fontId="0" fillId="0" borderId="0" xfId="0"/>
    <xf numFmtId="0" fontId="4" fillId="0" borderId="0" xfId="3" applyFont="1" applyAlignment="1">
      <alignment horizontal="center"/>
    </xf>
    <xf numFmtId="0" fontId="5" fillId="0" borderId="0" xfId="3" applyFont="1"/>
    <xf numFmtId="0" fontId="7" fillId="0" borderId="0" xfId="3" applyFont="1"/>
    <xf numFmtId="0" fontId="8" fillId="0" borderId="0" xfId="3" applyFont="1"/>
    <xf numFmtId="0" fontId="2" fillId="0" borderId="0" xfId="3"/>
    <xf numFmtId="0" fontId="2" fillId="0" borderId="0" xfId="3" applyAlignment="1">
      <alignment horizontal="center"/>
    </xf>
    <xf numFmtId="0" fontId="9" fillId="0" borderId="0" xfId="3" applyFont="1" applyAlignment="1">
      <alignment horizontal="center"/>
    </xf>
    <xf numFmtId="0" fontId="10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2" fillId="0" borderId="0" xfId="3" applyAlignment="1" applyProtection="1">
      <alignment horizontal="center"/>
      <protection locked="0"/>
    </xf>
    <xf numFmtId="164" fontId="2" fillId="0" borderId="0" xfId="4" applyNumberFormat="1" applyAlignment="1">
      <alignment horizontal="center"/>
    </xf>
    <xf numFmtId="0" fontId="11" fillId="0" borderId="0" xfId="3" applyFont="1"/>
    <xf numFmtId="0" fontId="2" fillId="0" borderId="0" xfId="4" applyNumberFormat="1" applyAlignment="1">
      <alignment horizontal="center"/>
    </xf>
    <xf numFmtId="0" fontId="2" fillId="0" borderId="0" xfId="4" applyNumberFormat="1" applyAlignment="1" applyProtection="1">
      <alignment horizontal="center"/>
      <protection locked="0"/>
    </xf>
    <xf numFmtId="0" fontId="5" fillId="0" borderId="0" xfId="3" applyFont="1" applyAlignment="1">
      <alignment horizontal="left"/>
    </xf>
    <xf numFmtId="0" fontId="12" fillId="0" borderId="1" xfId="3" applyFont="1" applyBorder="1"/>
    <xf numFmtId="0" fontId="12" fillId="0" borderId="2" xfId="3" applyFont="1" applyBorder="1" applyAlignment="1">
      <alignment horizontal="center"/>
    </xf>
    <xf numFmtId="0" fontId="12" fillId="0" borderId="2" xfId="3" applyFont="1" applyBorder="1" applyAlignment="1">
      <alignment horizontal="center" wrapText="1"/>
    </xf>
    <xf numFmtId="0" fontId="12" fillId="0" borderId="3" xfId="3" applyFont="1" applyBorder="1" applyAlignment="1">
      <alignment horizontal="center" wrapText="1"/>
    </xf>
    <xf numFmtId="0" fontId="5" fillId="0" borderId="0" xfId="3" applyFont="1" applyAlignment="1">
      <alignment wrapText="1"/>
    </xf>
    <xf numFmtId="0" fontId="13" fillId="0" borderId="4" xfId="3" applyFont="1" applyBorder="1"/>
    <xf numFmtId="0" fontId="14" fillId="0" borderId="5" xfId="3" applyFont="1" applyBorder="1" applyAlignment="1">
      <alignment horizontal="center"/>
    </xf>
    <xf numFmtId="0" fontId="14" fillId="0" borderId="5" xfId="3" applyFont="1" applyBorder="1" applyAlignment="1">
      <alignment horizontal="center" wrapText="1"/>
    </xf>
    <xf numFmtId="0" fontId="14" fillId="0" borderId="6" xfId="3" applyFont="1" applyBorder="1" applyAlignment="1">
      <alignment horizontal="center" wrapText="1"/>
    </xf>
    <xf numFmtId="0" fontId="15" fillId="0" borderId="7" xfId="3" applyFont="1" applyBorder="1"/>
    <xf numFmtId="0" fontId="5" fillId="0" borderId="5" xfId="3" applyFont="1" applyBorder="1"/>
    <xf numFmtId="0" fontId="5" fillId="0" borderId="6" xfId="3" applyFont="1" applyBorder="1"/>
    <xf numFmtId="0" fontId="2" fillId="0" borderId="4" xfId="3" applyBorder="1"/>
    <xf numFmtId="165" fontId="2" fillId="0" borderId="5" xfId="4" applyNumberFormat="1" applyBorder="1" applyAlignment="1">
      <alignment horizontal="center"/>
    </xf>
    <xf numFmtId="165" fontId="2" fillId="0" borderId="5" xfId="3" applyNumberFormat="1" applyBorder="1"/>
    <xf numFmtId="42" fontId="2" fillId="0" borderId="6" xfId="5" applyNumberFormat="1" applyBorder="1"/>
    <xf numFmtId="166" fontId="2" fillId="0" borderId="5" xfId="4" applyNumberFormat="1" applyBorder="1" applyAlignment="1">
      <alignment horizontal="center"/>
    </xf>
    <xf numFmtId="167" fontId="2" fillId="0" borderId="6" xfId="4" applyNumberFormat="1" applyBorder="1"/>
    <xf numFmtId="0" fontId="5" fillId="0" borderId="4" xfId="3" applyFont="1" applyBorder="1"/>
    <xf numFmtId="2" fontId="5" fillId="0" borderId="5" xfId="4" applyNumberFormat="1" applyFont="1" applyBorder="1" applyAlignment="1">
      <alignment horizontal="center"/>
    </xf>
    <xf numFmtId="165" fontId="5" fillId="0" borderId="5" xfId="3" applyNumberFormat="1" applyFont="1" applyBorder="1"/>
    <xf numFmtId="167" fontId="5" fillId="0" borderId="6" xfId="4" applyNumberFormat="1" applyFont="1" applyBorder="1"/>
    <xf numFmtId="0" fontId="15" fillId="0" borderId="4" xfId="3" applyFont="1" applyBorder="1"/>
    <xf numFmtId="168" fontId="2" fillId="0" borderId="5" xfId="4" applyNumberFormat="1" applyBorder="1" applyAlignment="1">
      <alignment horizontal="center"/>
    </xf>
    <xf numFmtId="0" fontId="15" fillId="0" borderId="8" xfId="3" applyFont="1" applyBorder="1"/>
    <xf numFmtId="168" fontId="5" fillId="0" borderId="9" xfId="4" applyNumberFormat="1" applyFont="1" applyBorder="1"/>
    <xf numFmtId="165" fontId="2" fillId="0" borderId="9" xfId="4" applyNumberFormat="1" applyBorder="1"/>
    <xf numFmtId="42" fontId="2" fillId="0" borderId="10" xfId="5" applyNumberFormat="1" applyBorder="1"/>
    <xf numFmtId="8" fontId="5" fillId="0" borderId="0" xfId="3" applyNumberFormat="1" applyFont="1"/>
    <xf numFmtId="0" fontId="2" fillId="0" borderId="5" xfId="3" applyBorder="1"/>
    <xf numFmtId="0" fontId="2" fillId="0" borderId="6" xfId="3" applyBorder="1"/>
    <xf numFmtId="0" fontId="2" fillId="0" borderId="5" xfId="3" applyBorder="1" applyAlignment="1">
      <alignment horizontal="center"/>
    </xf>
    <xf numFmtId="169" fontId="2" fillId="0" borderId="6" xfId="5" applyNumberFormat="1" applyBorder="1"/>
    <xf numFmtId="164" fontId="16" fillId="0" borderId="5" xfId="3" applyNumberFormat="1" applyFont="1" applyBorder="1" applyAlignment="1">
      <alignment horizontal="center"/>
    </xf>
    <xf numFmtId="164" fontId="2" fillId="0" borderId="5" xfId="3" applyNumberFormat="1" applyBorder="1" applyAlignment="1">
      <alignment horizontal="center"/>
    </xf>
    <xf numFmtId="0" fontId="2" fillId="0" borderId="7" xfId="3" applyBorder="1"/>
    <xf numFmtId="165" fontId="15" fillId="0" borderId="5" xfId="3" applyNumberFormat="1" applyFont="1" applyBorder="1"/>
    <xf numFmtId="0" fontId="17" fillId="0" borderId="0" xfId="3" applyFont="1"/>
    <xf numFmtId="0" fontId="5" fillId="0" borderId="7" xfId="3" applyFont="1" applyBorder="1"/>
    <xf numFmtId="164" fontId="5" fillId="0" borderId="5" xfId="3" applyNumberFormat="1" applyFont="1" applyBorder="1" applyAlignment="1">
      <alignment horizontal="center"/>
    </xf>
    <xf numFmtId="0" fontId="5" fillId="0" borderId="5" xfId="3" applyFont="1" applyBorder="1" applyAlignment="1">
      <alignment horizontal="center"/>
    </xf>
    <xf numFmtId="167" fontId="2" fillId="0" borderId="11" xfId="4" applyNumberFormat="1" applyBorder="1"/>
    <xf numFmtId="0" fontId="2" fillId="0" borderId="5" xfId="3" applyBorder="1" applyAlignment="1">
      <alignment horizontal="left"/>
    </xf>
    <xf numFmtId="167" fontId="2" fillId="0" borderId="6" xfId="5" applyNumberFormat="1" applyBorder="1"/>
    <xf numFmtId="0" fontId="18" fillId="0" borderId="12" xfId="3" applyFont="1" applyBorder="1"/>
    <xf numFmtId="0" fontId="2" fillId="0" borderId="13" xfId="3" applyBorder="1" applyAlignment="1">
      <alignment horizontal="center"/>
    </xf>
    <xf numFmtId="165" fontId="2" fillId="0" borderId="13" xfId="3" applyNumberFormat="1" applyBorder="1"/>
    <xf numFmtId="167" fontId="2" fillId="0" borderId="14" xfId="4" applyNumberFormat="1" applyBorder="1"/>
    <xf numFmtId="0" fontId="2" fillId="0" borderId="9" xfId="3" applyBorder="1"/>
    <xf numFmtId="169" fontId="2" fillId="0" borderId="10" xfId="5" applyNumberFormat="1" applyBorder="1"/>
    <xf numFmtId="0" fontId="2" fillId="0" borderId="15" xfId="3" applyBorder="1"/>
    <xf numFmtId="0" fontId="2" fillId="0" borderId="16" xfId="3" applyBorder="1"/>
    <xf numFmtId="0" fontId="20" fillId="0" borderId="17" xfId="3" applyFont="1" applyBorder="1"/>
    <xf numFmtId="0" fontId="20" fillId="0" borderId="18" xfId="3" applyFont="1" applyBorder="1"/>
    <xf numFmtId="169" fontId="20" fillId="0" borderId="19" xfId="5" applyNumberFormat="1" applyFont="1" applyBorder="1"/>
    <xf numFmtId="0" fontId="2" fillId="0" borderId="20" xfId="3" applyBorder="1"/>
    <xf numFmtId="0" fontId="2" fillId="0" borderId="21" xfId="3" applyBorder="1"/>
    <xf numFmtId="0" fontId="18" fillId="0" borderId="22" xfId="3" applyFont="1" applyBorder="1" applyAlignment="1">
      <alignment horizontal="right"/>
    </xf>
    <xf numFmtId="0" fontId="24" fillId="0" borderId="0" xfId="0" applyFo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3" fillId="0" borderId="27" xfId="6" applyFont="1" applyBorder="1" applyAlignment="1" applyProtection="1">
      <alignment vertical="center"/>
      <protection locked="0"/>
    </xf>
    <xf numFmtId="0" fontId="27" fillId="0" borderId="28" xfId="6" applyFont="1" applyBorder="1" applyAlignment="1" applyProtection="1">
      <alignment vertical="center"/>
      <protection locked="0"/>
    </xf>
    <xf numFmtId="0" fontId="23" fillId="0" borderId="29" xfId="6" applyFont="1" applyBorder="1" applyAlignment="1" applyProtection="1">
      <alignment vertical="center"/>
      <protection locked="0"/>
    </xf>
    <xf numFmtId="0" fontId="25" fillId="0" borderId="30" xfId="0" applyFont="1" applyBorder="1" applyAlignment="1" applyProtection="1">
      <alignment vertical="center"/>
      <protection locked="0"/>
    </xf>
    <xf numFmtId="3" fontId="28" fillId="0" borderId="28" xfId="0" applyNumberFormat="1" applyFont="1" applyBorder="1" applyAlignment="1" applyProtection="1">
      <alignment horizontal="center"/>
      <protection locked="0"/>
    </xf>
    <xf numFmtId="3" fontId="28" fillId="0" borderId="29" xfId="0" applyNumberFormat="1" applyFont="1" applyBorder="1" applyAlignment="1" applyProtection="1">
      <alignment horizontal="center"/>
      <protection locked="0"/>
    </xf>
    <xf numFmtId="3" fontId="28" fillId="0" borderId="31" xfId="0" applyNumberFormat="1" applyFont="1" applyBorder="1" applyAlignment="1" applyProtection="1">
      <alignment horizontal="center"/>
      <protection locked="0"/>
    </xf>
    <xf numFmtId="0" fontId="25" fillId="0" borderId="31" xfId="0" applyFont="1" applyBorder="1" applyAlignment="1" applyProtection="1">
      <alignment vertical="center"/>
      <protection locked="0"/>
    </xf>
    <xf numFmtId="0" fontId="23" fillId="0" borderId="28" xfId="6" applyFont="1" applyBorder="1" applyAlignment="1" applyProtection="1">
      <alignment horizontal="left" vertical="center"/>
      <protection locked="0"/>
    </xf>
    <xf numFmtId="0" fontId="23" fillId="0" borderId="31" xfId="6" applyFont="1" applyBorder="1" applyAlignment="1" applyProtection="1">
      <alignment vertical="center"/>
      <protection locked="0"/>
    </xf>
    <xf numFmtId="164" fontId="28" fillId="0" borderId="28" xfId="0" applyNumberFormat="1" applyFont="1" applyBorder="1" applyProtection="1">
      <protection locked="0" hidden="1"/>
    </xf>
    <xf numFmtId="164" fontId="28" fillId="0" borderId="29" xfId="0" applyNumberFormat="1" applyFont="1" applyBorder="1" applyProtection="1">
      <protection locked="0" hidden="1"/>
    </xf>
    <xf numFmtId="164" fontId="28" fillId="0" borderId="31" xfId="0" applyNumberFormat="1" applyFont="1" applyBorder="1" applyProtection="1">
      <protection locked="0"/>
    </xf>
    <xf numFmtId="164" fontId="28" fillId="0" borderId="28" xfId="0" applyNumberFormat="1" applyFont="1" applyBorder="1" applyProtection="1">
      <protection locked="0"/>
    </xf>
    <xf numFmtId="164" fontId="28" fillId="0" borderId="29" xfId="0" applyNumberFormat="1" applyFont="1" applyBorder="1" applyProtection="1">
      <protection locked="0"/>
    </xf>
    <xf numFmtId="0" fontId="27" fillId="0" borderId="31" xfId="6" applyFont="1" applyBorder="1" applyAlignment="1" applyProtection="1">
      <alignment vertical="center"/>
      <protection locked="0"/>
    </xf>
    <xf numFmtId="3" fontId="28" fillId="0" borderId="29" xfId="0" applyNumberFormat="1" applyFont="1" applyBorder="1" applyProtection="1">
      <protection locked="0" hidden="1"/>
    </xf>
    <xf numFmtId="1" fontId="28" fillId="0" borderId="29" xfId="0" applyNumberFormat="1" applyFont="1" applyBorder="1" applyProtection="1">
      <protection locked="0" hidden="1"/>
    </xf>
    <xf numFmtId="164" fontId="28" fillId="0" borderId="31" xfId="0" applyNumberFormat="1" applyFont="1" applyBorder="1" applyAlignment="1" applyProtection="1">
      <alignment horizontal="center"/>
      <protection locked="0"/>
    </xf>
    <xf numFmtId="0" fontId="23" fillId="3" borderId="28" xfId="6" applyFont="1" applyFill="1" applyBorder="1" applyAlignment="1" applyProtection="1">
      <alignment vertical="center"/>
      <protection locked="0"/>
    </xf>
    <xf numFmtId="0" fontId="27" fillId="3" borderId="29" xfId="6" applyFont="1" applyFill="1" applyBorder="1" applyAlignment="1" applyProtection="1">
      <alignment vertical="center"/>
      <protection locked="0"/>
    </xf>
    <xf numFmtId="0" fontId="23" fillId="3" borderId="31" xfId="6" applyFont="1" applyFill="1" applyBorder="1" applyAlignment="1" applyProtection="1">
      <alignment horizontal="right" vertical="center"/>
      <protection locked="0"/>
    </xf>
    <xf numFmtId="0" fontId="23" fillId="0" borderId="28" xfId="6" applyFont="1" applyBorder="1" applyAlignment="1" applyProtection="1">
      <alignment vertical="center"/>
      <protection locked="0"/>
    </xf>
    <xf numFmtId="0" fontId="27" fillId="0" borderId="29" xfId="6" applyFont="1" applyBorder="1" applyAlignment="1" applyProtection="1">
      <alignment vertical="center"/>
      <protection locked="0"/>
    </xf>
    <xf numFmtId="0" fontId="23" fillId="0" borderId="31" xfId="6" applyFont="1" applyBorder="1" applyAlignment="1" applyProtection="1">
      <alignment horizontal="right" vertical="center"/>
      <protection locked="0"/>
    </xf>
    <xf numFmtId="3" fontId="23" fillId="4" borderId="28" xfId="7" applyNumberFormat="1" applyFont="1" applyFill="1" applyBorder="1" applyProtection="1">
      <protection locked="0"/>
    </xf>
    <xf numFmtId="3" fontId="27" fillId="4" borderId="29" xfId="7" applyNumberFormat="1" applyFont="1" applyFill="1" applyBorder="1" applyProtection="1">
      <protection locked="0"/>
    </xf>
    <xf numFmtId="3" fontId="23" fillId="4" borderId="31" xfId="7" applyNumberFormat="1" applyFont="1" applyFill="1" applyBorder="1" applyAlignment="1" applyProtection="1">
      <alignment horizontal="right"/>
      <protection locked="0"/>
    </xf>
    <xf numFmtId="3" fontId="27" fillId="2" borderId="28" xfId="7" applyNumberFormat="1" applyFont="1" applyFill="1" applyBorder="1" applyProtection="1">
      <protection locked="0"/>
    </xf>
    <xf numFmtId="3" fontId="27" fillId="2" borderId="31" xfId="7" applyNumberFormat="1" applyFont="1" applyFill="1" applyBorder="1" applyProtection="1">
      <protection locked="0"/>
    </xf>
    <xf numFmtId="0" fontId="30" fillId="0" borderId="28" xfId="6" applyFont="1" applyBorder="1" applyAlignment="1" applyProtection="1">
      <alignment vertical="center"/>
      <protection locked="0"/>
    </xf>
    <xf numFmtId="5" fontId="27" fillId="0" borderId="29" xfId="8" applyNumberFormat="1" applyFont="1" applyBorder="1" applyAlignment="1" applyProtection="1">
      <alignment vertical="center"/>
      <protection locked="0"/>
    </xf>
    <xf numFmtId="0" fontId="30" fillId="0" borderId="31" xfId="6" applyFont="1" applyBorder="1" applyAlignment="1" applyProtection="1">
      <alignment vertical="center"/>
      <protection locked="0"/>
    </xf>
    <xf numFmtId="3" fontId="23" fillId="4" borderId="32" xfId="7" applyNumberFormat="1" applyFont="1" applyFill="1" applyBorder="1" applyProtection="1">
      <protection locked="0"/>
    </xf>
    <xf numFmtId="3" fontId="27" fillId="4" borderId="33" xfId="7" applyNumberFormat="1" applyFont="1" applyFill="1" applyBorder="1" applyProtection="1">
      <protection locked="0"/>
    </xf>
    <xf numFmtId="3" fontId="23" fillId="4" borderId="30" xfId="7" applyNumberFormat="1" applyFont="1" applyFill="1" applyBorder="1" applyAlignment="1" applyProtection="1">
      <alignment horizontal="right"/>
      <protection locked="0"/>
    </xf>
    <xf numFmtId="0" fontId="23" fillId="3" borderId="37" xfId="6" applyFont="1" applyFill="1" applyBorder="1" applyAlignment="1" applyProtection="1">
      <alignment vertical="center"/>
      <protection locked="0"/>
    </xf>
    <xf numFmtId="0" fontId="23" fillId="3" borderId="21" xfId="6" applyFont="1" applyFill="1" applyBorder="1" applyAlignment="1" applyProtection="1">
      <alignment vertical="center"/>
      <protection locked="0"/>
    </xf>
    <xf numFmtId="0" fontId="23" fillId="3" borderId="21" xfId="6" applyFont="1" applyFill="1" applyBorder="1" applyAlignment="1" applyProtection="1">
      <alignment horizontal="right" vertical="center"/>
      <protection locked="0"/>
    </xf>
    <xf numFmtId="0" fontId="23" fillId="3" borderId="27" xfId="6" applyFont="1" applyFill="1" applyBorder="1" applyAlignment="1" applyProtection="1">
      <alignment horizontal="center" vertical="center"/>
      <protection locked="0"/>
    </xf>
    <xf numFmtId="0" fontId="26" fillId="3" borderId="27" xfId="0" applyFont="1" applyFill="1" applyBorder="1" applyAlignment="1" applyProtection="1">
      <alignment horizont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23" fillId="5" borderId="28" xfId="6" quotePrefix="1" applyFont="1" applyFill="1" applyBorder="1" applyAlignment="1" applyProtection="1">
      <alignment horizontal="center" vertical="center"/>
      <protection locked="0"/>
    </xf>
    <xf numFmtId="0" fontId="23" fillId="5" borderId="29" xfId="6" quotePrefix="1" applyFont="1" applyFill="1" applyBorder="1" applyAlignment="1" applyProtection="1">
      <alignment horizontal="center" vertical="center"/>
      <protection locked="0"/>
    </xf>
    <xf numFmtId="0" fontId="23" fillId="5" borderId="31" xfId="6" quotePrefix="1" applyFont="1" applyFill="1" applyBorder="1" applyAlignment="1" applyProtection="1">
      <alignment horizontal="center" vertical="center"/>
      <protection locked="0"/>
    </xf>
    <xf numFmtId="170" fontId="27" fillId="2" borderId="42" xfId="9" applyNumberFormat="1" applyFont="1" applyFill="1" applyBorder="1" applyAlignment="1" applyProtection="1">
      <alignment horizontal="left"/>
      <protection locked="0"/>
    </xf>
    <xf numFmtId="3" fontId="27" fillId="2" borderId="42" xfId="9" applyNumberFormat="1" applyFont="1" applyFill="1" applyBorder="1" applyProtection="1">
      <protection locked="0"/>
    </xf>
    <xf numFmtId="0" fontId="28" fillId="0" borderId="42" xfId="0" applyFont="1" applyBorder="1" applyProtection="1">
      <protection locked="0"/>
    </xf>
    <xf numFmtId="2" fontId="28" fillId="0" borderId="42" xfId="0" applyNumberFormat="1" applyFont="1" applyBorder="1" applyAlignment="1" applyProtection="1">
      <alignment horizontal="center"/>
      <protection locked="0"/>
    </xf>
    <xf numFmtId="164" fontId="28" fillId="0" borderId="42" xfId="0" applyNumberFormat="1" applyFont="1" applyBorder="1" applyProtection="1">
      <protection locked="0"/>
    </xf>
    <xf numFmtId="164" fontId="28" fillId="0" borderId="42" xfId="0" applyNumberFormat="1" applyFont="1" applyBorder="1"/>
    <xf numFmtId="170" fontId="23" fillId="2" borderId="42" xfId="9" applyNumberFormat="1" applyFont="1" applyFill="1" applyBorder="1" applyAlignment="1" applyProtection="1">
      <alignment horizontal="left"/>
      <protection locked="0"/>
    </xf>
    <xf numFmtId="3" fontId="27" fillId="2" borderId="42" xfId="9" applyNumberFormat="1" applyFont="1" applyFill="1" applyBorder="1" applyAlignment="1" applyProtection="1">
      <alignment horizontal="left" indent="1"/>
      <protection locked="0"/>
    </xf>
    <xf numFmtId="164" fontId="26" fillId="0" borderId="42" xfId="0" applyNumberFormat="1" applyFont="1" applyBorder="1" applyProtection="1">
      <protection locked="0"/>
    </xf>
    <xf numFmtId="164" fontId="26" fillId="0" borderId="42" xfId="0" applyNumberFormat="1" applyFont="1" applyBorder="1"/>
    <xf numFmtId="3" fontId="27" fillId="2" borderId="27" xfId="9" applyNumberFormat="1" applyFont="1" applyFill="1" applyBorder="1" applyProtection="1">
      <protection locked="0"/>
    </xf>
    <xf numFmtId="0" fontId="28" fillId="0" borderId="27" xfId="0" applyFont="1" applyBorder="1" applyProtection="1">
      <protection locked="0"/>
    </xf>
    <xf numFmtId="164" fontId="28" fillId="0" borderId="27" xfId="0" applyNumberFormat="1" applyFont="1" applyBorder="1" applyProtection="1">
      <protection locked="0"/>
    </xf>
    <xf numFmtId="164" fontId="28" fillId="0" borderId="27" xfId="0" applyNumberFormat="1" applyFont="1" applyBorder="1"/>
    <xf numFmtId="0" fontId="28" fillId="6" borderId="42" xfId="0" applyFont="1" applyFill="1" applyBorder="1" applyProtection="1">
      <protection locked="0"/>
    </xf>
    <xf numFmtId="164" fontId="26" fillId="6" borderId="42" xfId="0" applyNumberFormat="1" applyFont="1" applyFill="1" applyBorder="1" applyProtection="1">
      <protection locked="0"/>
    </xf>
    <xf numFmtId="164" fontId="26" fillId="6" borderId="42" xfId="0" applyNumberFormat="1" applyFont="1" applyFill="1" applyBorder="1"/>
    <xf numFmtId="3" fontId="23" fillId="2" borderId="42" xfId="9" applyNumberFormat="1" applyFont="1" applyFill="1" applyBorder="1" applyAlignment="1" applyProtection="1">
      <alignment horizontal="left"/>
      <protection locked="0"/>
    </xf>
    <xf numFmtId="3" fontId="23" fillId="3" borderId="42" xfId="9" applyNumberFormat="1" applyFont="1" applyFill="1" applyBorder="1" applyAlignment="1" applyProtection="1">
      <alignment horizontal="left"/>
      <protection locked="0"/>
    </xf>
    <xf numFmtId="3" fontId="23" fillId="3" borderId="42" xfId="9" applyNumberFormat="1" applyFont="1" applyFill="1" applyBorder="1" applyAlignment="1" applyProtection="1">
      <alignment horizontal="left" indent="1"/>
      <protection locked="0"/>
    </xf>
    <xf numFmtId="0" fontId="28" fillId="3" borderId="42" xfId="0" applyFont="1" applyFill="1" applyBorder="1" applyProtection="1">
      <protection locked="0"/>
    </xf>
    <xf numFmtId="3" fontId="28" fillId="3" borderId="42" xfId="0" applyNumberFormat="1" applyFont="1" applyFill="1" applyBorder="1" applyProtection="1">
      <protection locked="0"/>
    </xf>
    <xf numFmtId="164" fontId="28" fillId="3" borderId="42" xfId="0" applyNumberFormat="1" applyFont="1" applyFill="1" applyBorder="1" applyProtection="1">
      <protection locked="0"/>
    </xf>
    <xf numFmtId="164" fontId="26" fillId="3" borderId="42" xfId="0" applyNumberFormat="1" applyFont="1" applyFill="1" applyBorder="1" applyProtection="1">
      <protection locked="0"/>
    </xf>
    <xf numFmtId="164" fontId="26" fillId="3" borderId="42" xfId="0" applyNumberFormat="1" applyFont="1" applyFill="1" applyBorder="1"/>
    <xf numFmtId="170" fontId="27" fillId="0" borderId="42" xfId="9" applyNumberFormat="1" applyFont="1" applyBorder="1" applyAlignment="1" applyProtection="1">
      <alignment horizontal="left"/>
      <protection locked="0"/>
    </xf>
    <xf numFmtId="3" fontId="27" fillId="0" borderId="42" xfId="9" applyNumberFormat="1" applyFont="1" applyBorder="1" applyProtection="1">
      <protection locked="0"/>
    </xf>
    <xf numFmtId="9" fontId="28" fillId="0" borderId="42" xfId="2" applyFont="1" applyBorder="1" applyAlignment="1" applyProtection="1">
      <alignment horizontal="center"/>
      <protection locked="0"/>
    </xf>
    <xf numFmtId="3" fontId="23" fillId="0" borderId="42" xfId="9" applyNumberFormat="1" applyFont="1" applyBorder="1" applyProtection="1">
      <protection locked="0"/>
    </xf>
    <xf numFmtId="0" fontId="26" fillId="0" borderId="42" xfId="0" applyFont="1" applyBorder="1" applyProtection="1">
      <protection locked="0"/>
    </xf>
    <xf numFmtId="2" fontId="26" fillId="0" borderId="42" xfId="0" applyNumberFormat="1" applyFont="1" applyBorder="1" applyProtection="1">
      <protection locked="0"/>
    </xf>
    <xf numFmtId="9" fontId="28" fillId="0" borderId="42" xfId="2" applyFont="1" applyBorder="1" applyAlignment="1" applyProtection="1">
      <alignment horizontal="center"/>
      <protection hidden="1"/>
    </xf>
    <xf numFmtId="164" fontId="28" fillId="0" borderId="42" xfId="0" applyNumberFormat="1" applyFont="1" applyBorder="1" applyProtection="1">
      <protection hidden="1"/>
    </xf>
    <xf numFmtId="9" fontId="28" fillId="0" borderId="42" xfId="2" applyFont="1" applyBorder="1" applyAlignment="1">
      <alignment horizontal="center"/>
    </xf>
    <xf numFmtId="170" fontId="27" fillId="3" borderId="28" xfId="9" applyNumberFormat="1" applyFont="1" applyFill="1" applyBorder="1" applyAlignment="1" applyProtection="1">
      <alignment horizontal="left"/>
      <protection locked="0"/>
    </xf>
    <xf numFmtId="3" fontId="23" fillId="3" borderId="29" xfId="9" applyNumberFormat="1" applyFont="1" applyFill="1" applyBorder="1" applyAlignment="1" applyProtection="1">
      <alignment horizontal="left" indent="1"/>
      <protection locked="0"/>
    </xf>
    <xf numFmtId="0" fontId="28" fillId="3" borderId="31" xfId="0" applyFont="1" applyFill="1" applyBorder="1" applyProtection="1">
      <protection locked="0"/>
    </xf>
    <xf numFmtId="2" fontId="28" fillId="3" borderId="42" xfId="0" applyNumberFormat="1" applyFont="1" applyFill="1" applyBorder="1" applyProtection="1">
      <protection locked="0"/>
    </xf>
    <xf numFmtId="2" fontId="28" fillId="0" borderId="28" xfId="0" applyNumberFormat="1" applyFont="1" applyBorder="1" applyProtection="1">
      <protection locked="0"/>
    </xf>
    <xf numFmtId="3" fontId="23" fillId="3" borderId="31" xfId="9" applyNumberFormat="1" applyFont="1" applyFill="1" applyBorder="1" applyAlignment="1" applyProtection="1">
      <alignment horizontal="left" indent="1"/>
      <protection locked="0"/>
    </xf>
    <xf numFmtId="170" fontId="27" fillId="0" borderId="42" xfId="9" applyNumberFormat="1" applyFont="1" applyBorder="1" applyAlignment="1" applyProtection="1">
      <alignment horizontal="center"/>
      <protection locked="0"/>
    </xf>
    <xf numFmtId="171" fontId="27" fillId="3" borderId="42" xfId="9" applyNumberFormat="1" applyFont="1" applyFill="1" applyBorder="1" applyAlignment="1" applyProtection="1">
      <alignment horizontal="left"/>
      <protection locked="0"/>
    </xf>
    <xf numFmtId="2" fontId="26" fillId="0" borderId="28" xfId="0" applyNumberFormat="1" applyFont="1" applyBorder="1" applyProtection="1">
      <protection locked="0"/>
    </xf>
    <xf numFmtId="164" fontId="28" fillId="0" borderId="42" xfId="0" applyNumberFormat="1" applyFont="1" applyBorder="1" applyAlignment="1" applyProtection="1">
      <alignment horizontal="right"/>
      <protection locked="0"/>
    </xf>
    <xf numFmtId="2" fontId="26" fillId="0" borderId="28" xfId="0" applyNumberFormat="1" applyFont="1" applyBorder="1" applyAlignment="1" applyProtection="1">
      <alignment horizontal="right"/>
      <protection locked="0"/>
    </xf>
    <xf numFmtId="164" fontId="28" fillId="0" borderId="31" xfId="0" applyNumberFormat="1" applyFont="1" applyBorder="1" applyAlignment="1" applyProtection="1">
      <alignment horizontal="right"/>
      <protection locked="0"/>
    </xf>
    <xf numFmtId="164" fontId="28" fillId="0" borderId="42" xfId="0" applyNumberFormat="1" applyFont="1" applyBorder="1" applyAlignment="1">
      <alignment horizontal="right"/>
    </xf>
    <xf numFmtId="3" fontId="28" fillId="3" borderId="28" xfId="0" applyNumberFormat="1" applyFont="1" applyFill="1" applyBorder="1" applyProtection="1">
      <protection locked="0"/>
    </xf>
    <xf numFmtId="164" fontId="28" fillId="3" borderId="29" xfId="0" applyNumberFormat="1" applyFont="1" applyFill="1" applyBorder="1" applyAlignment="1" applyProtection="1">
      <alignment horizontal="center"/>
      <protection locked="0"/>
    </xf>
    <xf numFmtId="164" fontId="26" fillId="3" borderId="31" xfId="0" applyNumberFormat="1" applyFont="1" applyFill="1" applyBorder="1" applyAlignment="1" applyProtection="1">
      <alignment horizontal="right"/>
      <protection locked="0"/>
    </xf>
    <xf numFmtId="3" fontId="28" fillId="3" borderId="28" xfId="0" applyNumberFormat="1" applyFont="1" applyFill="1" applyBorder="1" applyAlignment="1" applyProtection="1">
      <alignment horizontal="right"/>
      <protection locked="0"/>
    </xf>
    <xf numFmtId="164" fontId="28" fillId="3" borderId="29" xfId="0" applyNumberFormat="1" applyFont="1" applyFill="1" applyBorder="1" applyAlignment="1" applyProtection="1">
      <alignment horizontal="right"/>
      <protection locked="0"/>
    </xf>
    <xf numFmtId="164" fontId="26" fillId="3" borderId="31" xfId="0" applyNumberFormat="1" applyFont="1" applyFill="1" applyBorder="1" applyAlignment="1">
      <alignment horizontal="right"/>
    </xf>
    <xf numFmtId="170" fontId="27" fillId="2" borderId="42" xfId="9" applyNumberFormat="1" applyFont="1" applyFill="1" applyBorder="1" applyAlignment="1" applyProtection="1">
      <alignment horizontal="center"/>
      <protection locked="0"/>
    </xf>
    <xf numFmtId="1" fontId="28" fillId="0" borderId="42" xfId="0" applyNumberFormat="1" applyFont="1" applyBorder="1" applyProtection="1">
      <protection locked="0"/>
    </xf>
    <xf numFmtId="3" fontId="28" fillId="0" borderId="28" xfId="0" applyNumberFormat="1" applyFont="1" applyBorder="1" applyProtection="1">
      <protection locked="0"/>
    </xf>
    <xf numFmtId="2" fontId="28" fillId="3" borderId="28" xfId="0" applyNumberFormat="1" applyFont="1" applyFill="1" applyBorder="1" applyProtection="1">
      <protection locked="0"/>
    </xf>
    <xf numFmtId="164" fontId="28" fillId="3" borderId="31" xfId="0" applyNumberFormat="1" applyFont="1" applyFill="1" applyBorder="1" applyProtection="1">
      <protection locked="0"/>
    </xf>
    <xf numFmtId="2" fontId="28" fillId="0" borderId="42" xfId="0" applyNumberFormat="1" applyFont="1" applyBorder="1" applyProtection="1">
      <protection locked="0"/>
    </xf>
    <xf numFmtId="3" fontId="28" fillId="0" borderId="42" xfId="0" applyNumberFormat="1" applyFont="1" applyBorder="1" applyProtection="1">
      <protection locked="0"/>
    </xf>
    <xf numFmtId="3" fontId="28" fillId="0" borderId="42" xfId="0" applyNumberFormat="1" applyFont="1" applyBorder="1" applyAlignment="1" applyProtection="1">
      <alignment horizontal="center"/>
      <protection locked="0"/>
    </xf>
    <xf numFmtId="171" fontId="27" fillId="3" borderId="28" xfId="9" applyNumberFormat="1" applyFont="1" applyFill="1" applyBorder="1" applyAlignment="1" applyProtection="1">
      <alignment horizontal="left"/>
      <protection locked="0"/>
    </xf>
    <xf numFmtId="0" fontId="28" fillId="0" borderId="43" xfId="0" applyFont="1" applyBorder="1" applyProtection="1">
      <protection locked="0"/>
    </xf>
    <xf numFmtId="2" fontId="28" fillId="0" borderId="32" xfId="0" applyNumberFormat="1" applyFont="1" applyBorder="1" applyProtection="1">
      <protection locked="0"/>
    </xf>
    <xf numFmtId="164" fontId="28" fillId="0" borderId="30" xfId="0" applyNumberFormat="1" applyFont="1" applyBorder="1" applyProtection="1">
      <protection locked="0"/>
    </xf>
    <xf numFmtId="170" fontId="27" fillId="0" borderId="43" xfId="9" applyNumberFormat="1" applyFont="1" applyBorder="1" applyAlignment="1" applyProtection="1">
      <alignment horizontal="center"/>
      <protection locked="0"/>
    </xf>
    <xf numFmtId="0" fontId="27" fillId="3" borderId="32" xfId="9" applyFont="1" applyFill="1" applyBorder="1" applyAlignment="1" applyProtection="1">
      <alignment horizontal="left"/>
      <protection locked="0"/>
    </xf>
    <xf numFmtId="3" fontId="23" fillId="3" borderId="36" xfId="9" applyNumberFormat="1" applyFont="1" applyFill="1" applyBorder="1" applyAlignment="1" applyProtection="1">
      <alignment horizontal="left" indent="1"/>
      <protection locked="0"/>
    </xf>
    <xf numFmtId="2" fontId="28" fillId="3" borderId="34" xfId="0" applyNumberFormat="1" applyFont="1" applyFill="1" applyBorder="1" applyProtection="1">
      <protection locked="0"/>
    </xf>
    <xf numFmtId="164" fontId="28" fillId="3" borderId="36" xfId="0" applyNumberFormat="1" applyFont="1" applyFill="1" applyBorder="1" applyProtection="1">
      <protection locked="0"/>
    </xf>
    <xf numFmtId="164" fontId="26" fillId="3" borderId="43" xfId="0" applyNumberFormat="1" applyFont="1" applyFill="1" applyBorder="1" applyProtection="1">
      <protection locked="0"/>
    </xf>
    <xf numFmtId="164" fontId="26" fillId="3" borderId="9" xfId="0" applyNumberFormat="1" applyFont="1" applyFill="1" applyBorder="1"/>
    <xf numFmtId="0" fontId="28" fillId="3" borderId="21" xfId="0" applyFont="1" applyFill="1" applyBorder="1" applyProtection="1">
      <protection locked="0"/>
    </xf>
    <xf numFmtId="164" fontId="28" fillId="3" borderId="21" xfId="0" applyNumberFormat="1" applyFont="1" applyFill="1" applyBorder="1" applyProtection="1">
      <protection locked="0"/>
    </xf>
    <xf numFmtId="164" fontId="26" fillId="3" borderId="21" xfId="0" applyNumberFormat="1" applyFont="1" applyFill="1" applyBorder="1" applyProtection="1">
      <protection locked="0"/>
    </xf>
    <xf numFmtId="4" fontId="26" fillId="3" borderId="21" xfId="0" applyNumberFormat="1" applyFont="1" applyFill="1" applyBorder="1" applyProtection="1">
      <protection locked="0"/>
    </xf>
    <xf numFmtId="164" fontId="26" fillId="3" borderId="38" xfId="0" applyNumberFormat="1" applyFont="1" applyFill="1" applyBorder="1" applyProtection="1">
      <protection locked="0"/>
    </xf>
    <xf numFmtId="49" fontId="27" fillId="2" borderId="27" xfId="9" applyNumberFormat="1" applyFont="1" applyFill="1" applyBorder="1" applyAlignment="1" applyProtection="1">
      <alignment horizontal="left"/>
      <protection locked="0"/>
    </xf>
    <xf numFmtId="0" fontId="27" fillId="2" borderId="27" xfId="9" applyFont="1" applyFill="1" applyBorder="1" applyProtection="1">
      <protection locked="0"/>
    </xf>
    <xf numFmtId="0" fontId="28" fillId="0" borderId="39" xfId="0" applyFont="1" applyBorder="1" applyProtection="1">
      <protection locked="0"/>
    </xf>
    <xf numFmtId="164" fontId="28" fillId="0" borderId="41" xfId="0" applyNumberFormat="1" applyFont="1" applyBorder="1" applyProtection="1">
      <protection locked="0"/>
    </xf>
    <xf numFmtId="4" fontId="28" fillId="0" borderId="39" xfId="0" applyNumberFormat="1" applyFont="1" applyBorder="1" applyProtection="1">
      <protection locked="0"/>
    </xf>
    <xf numFmtId="49" fontId="27" fillId="2" borderId="43" xfId="9" applyNumberFormat="1" applyFont="1" applyFill="1" applyBorder="1" applyAlignment="1" applyProtection="1">
      <alignment horizontal="left"/>
      <protection locked="0"/>
    </xf>
    <xf numFmtId="0" fontId="27" fillId="2" borderId="43" xfId="9" applyFont="1" applyFill="1" applyBorder="1" applyProtection="1">
      <protection locked="0"/>
    </xf>
    <xf numFmtId="0" fontId="28" fillId="0" borderId="34" xfId="0" applyFont="1" applyBorder="1" applyProtection="1">
      <protection locked="0"/>
    </xf>
    <xf numFmtId="164" fontId="28" fillId="0" borderId="36" xfId="0" applyNumberFormat="1" applyFont="1" applyBorder="1" applyProtection="1">
      <protection locked="0"/>
    </xf>
    <xf numFmtId="164" fontId="28" fillId="0" borderId="43" xfId="0" applyNumberFormat="1" applyFont="1" applyBorder="1"/>
    <xf numFmtId="4" fontId="28" fillId="0" borderId="34" xfId="0" applyNumberFormat="1" applyFont="1" applyBorder="1" applyProtection="1">
      <protection locked="0"/>
    </xf>
    <xf numFmtId="0" fontId="26" fillId="3" borderId="21" xfId="0" applyFont="1" applyFill="1" applyBorder="1" applyProtection="1">
      <protection locked="0"/>
    </xf>
    <xf numFmtId="3" fontId="33" fillId="2" borderId="44" xfId="9" applyNumberFormat="1" applyFont="1" applyFill="1" applyBorder="1" applyAlignment="1" applyProtection="1">
      <alignment horizontal="right"/>
      <protection locked="0"/>
    </xf>
    <xf numFmtId="0" fontId="28" fillId="6" borderId="44" xfId="0" applyFont="1" applyFill="1" applyBorder="1" applyProtection="1">
      <protection locked="0"/>
    </xf>
    <xf numFmtId="164" fontId="28" fillId="6" borderId="44" xfId="0" applyNumberFormat="1" applyFont="1" applyFill="1" applyBorder="1" applyProtection="1">
      <protection locked="0"/>
    </xf>
    <xf numFmtId="164" fontId="26" fillId="6" borderId="44" xfId="0" applyNumberFormat="1" applyFont="1" applyFill="1" applyBorder="1" applyProtection="1">
      <protection locked="0"/>
    </xf>
    <xf numFmtId="0" fontId="26" fillId="6" borderId="44" xfId="0" applyFont="1" applyFill="1" applyBorder="1" applyProtection="1">
      <protection locked="0"/>
    </xf>
    <xf numFmtId="164" fontId="26" fillId="6" borderId="45" xfId="0" applyNumberFormat="1" applyFont="1" applyFill="1" applyBorder="1" applyProtection="1">
      <protection locked="0"/>
    </xf>
    <xf numFmtId="171" fontId="27" fillId="2" borderId="27" xfId="7" applyNumberFormat="1" applyFont="1" applyFill="1" applyBorder="1" applyAlignment="1" applyProtection="1">
      <alignment horizontal="left"/>
      <protection locked="0"/>
    </xf>
    <xf numFmtId="0" fontId="34" fillId="0" borderId="27" xfId="0" applyFont="1" applyBorder="1" applyProtection="1">
      <protection locked="0"/>
    </xf>
    <xf numFmtId="2" fontId="34" fillId="0" borderId="39" xfId="0" applyNumberFormat="1" applyFont="1" applyBorder="1" applyProtection="1">
      <protection locked="0"/>
    </xf>
    <xf numFmtId="2" fontId="28" fillId="0" borderId="39" xfId="0" applyNumberFormat="1" applyFont="1" applyBorder="1" applyProtection="1">
      <protection locked="0"/>
    </xf>
    <xf numFmtId="171" fontId="27" fillId="2" borderId="42" xfId="7" applyNumberFormat="1" applyFont="1" applyFill="1" applyBorder="1" applyAlignment="1" applyProtection="1">
      <alignment horizontal="left"/>
      <protection locked="0"/>
    </xf>
    <xf numFmtId="0" fontId="27" fillId="2" borderId="42" xfId="7" applyFont="1" applyFill="1" applyBorder="1" applyProtection="1">
      <protection locked="0"/>
    </xf>
    <xf numFmtId="0" fontId="34" fillId="0" borderId="42" xfId="0" applyFont="1" applyBorder="1" applyProtection="1">
      <protection locked="0"/>
    </xf>
    <xf numFmtId="2" fontId="34" fillId="0" borderId="28" xfId="0" applyNumberFormat="1" applyFont="1" applyBorder="1" applyProtection="1">
      <protection locked="0"/>
    </xf>
    <xf numFmtId="171" fontId="27" fillId="2" borderId="43" xfId="7" applyNumberFormat="1" applyFont="1" applyFill="1" applyBorder="1" applyAlignment="1" applyProtection="1">
      <alignment horizontal="left"/>
      <protection locked="0"/>
    </xf>
    <xf numFmtId="0" fontId="27" fillId="2" borderId="43" xfId="7" applyFont="1" applyFill="1" applyBorder="1" applyProtection="1">
      <protection locked="0"/>
    </xf>
    <xf numFmtId="0" fontId="34" fillId="0" borderId="43" xfId="0" applyFont="1" applyBorder="1" applyProtection="1">
      <protection locked="0"/>
    </xf>
    <xf numFmtId="2" fontId="34" fillId="0" borderId="34" xfId="0" applyNumberFormat="1" applyFont="1" applyBorder="1" applyProtection="1">
      <protection locked="0"/>
    </xf>
    <xf numFmtId="164" fontId="28" fillId="0" borderId="43" xfId="0" applyNumberFormat="1" applyFont="1" applyBorder="1" applyProtection="1">
      <protection locked="0"/>
    </xf>
    <xf numFmtId="2" fontId="28" fillId="0" borderId="34" xfId="0" applyNumberFormat="1" applyFont="1" applyBorder="1" applyProtection="1">
      <protection locked="0"/>
    </xf>
    <xf numFmtId="0" fontId="34" fillId="3" borderId="21" xfId="0" applyFont="1" applyFill="1" applyBorder="1" applyProtection="1">
      <protection locked="0"/>
    </xf>
    <xf numFmtId="164" fontId="26" fillId="3" borderId="38" xfId="0" applyNumberFormat="1" applyFont="1" applyFill="1" applyBorder="1"/>
    <xf numFmtId="0" fontId="34" fillId="0" borderId="39" xfId="0" applyFont="1" applyBorder="1" applyProtection="1">
      <protection locked="0"/>
    </xf>
    <xf numFmtId="0" fontId="34" fillId="0" borderId="28" xfId="0" applyFont="1" applyBorder="1" applyProtection="1">
      <protection locked="0"/>
    </xf>
    <xf numFmtId="0" fontId="28" fillId="0" borderId="28" xfId="0" applyFont="1" applyBorder="1" applyProtection="1">
      <protection locked="0"/>
    </xf>
    <xf numFmtId="0" fontId="34" fillId="0" borderId="34" xfId="0" applyFont="1" applyBorder="1" applyProtection="1">
      <protection locked="0"/>
    </xf>
    <xf numFmtId="0" fontId="28" fillId="0" borderId="32" xfId="0" applyFont="1" applyBorder="1" applyProtection="1">
      <protection locked="0"/>
    </xf>
    <xf numFmtId="171" fontId="23" fillId="2" borderId="27" xfId="7" applyNumberFormat="1" applyFont="1" applyFill="1" applyBorder="1" applyAlignment="1" applyProtection="1">
      <alignment horizontal="left"/>
      <protection locked="0"/>
    </xf>
    <xf numFmtId="0" fontId="23" fillId="2" borderId="27" xfId="7" applyFont="1" applyFill="1" applyBorder="1" applyProtection="1">
      <protection locked="0"/>
    </xf>
    <xf numFmtId="164" fontId="26" fillId="0" borderId="27" xfId="0" applyNumberFormat="1" applyFont="1" applyBorder="1"/>
    <xf numFmtId="0" fontId="26" fillId="0" borderId="27" xfId="0" applyFont="1" applyBorder="1" applyProtection="1">
      <protection locked="0"/>
    </xf>
    <xf numFmtId="164" fontId="26" fillId="0" borderId="27" xfId="0" applyNumberFormat="1" applyFont="1" applyBorder="1" applyProtection="1">
      <protection locked="0"/>
    </xf>
    <xf numFmtId="171" fontId="23" fillId="0" borderId="42" xfId="7" applyNumberFormat="1" applyFont="1" applyBorder="1" applyAlignment="1" applyProtection="1">
      <alignment horizontal="left"/>
      <protection locked="0"/>
    </xf>
    <xf numFmtId="0" fontId="23" fillId="0" borderId="42" xfId="7" applyFont="1" applyBorder="1" applyProtection="1">
      <protection locked="0"/>
    </xf>
    <xf numFmtId="171" fontId="23" fillId="2" borderId="42" xfId="7" applyNumberFormat="1" applyFont="1" applyFill="1" applyBorder="1" applyAlignment="1" applyProtection="1">
      <alignment horizontal="left"/>
      <protection locked="0"/>
    </xf>
    <xf numFmtId="0" fontId="23" fillId="2" borderId="42" xfId="7" applyFont="1" applyFill="1" applyBorder="1" applyProtection="1">
      <protection locked="0"/>
    </xf>
    <xf numFmtId="9" fontId="26" fillId="0" borderId="42" xfId="0" applyNumberFormat="1" applyFont="1" applyBorder="1"/>
    <xf numFmtId="9" fontId="26" fillId="0" borderId="42" xfId="0" applyNumberFormat="1" applyFont="1" applyBorder="1" applyProtection="1">
      <protection locked="0"/>
    </xf>
    <xf numFmtId="171" fontId="23" fillId="2" borderId="28" xfId="7" applyNumberFormat="1" applyFont="1" applyFill="1" applyBorder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164" fontId="28" fillId="0" borderId="0" xfId="0" applyNumberFormat="1" applyFont="1" applyProtection="1">
      <protection locked="0"/>
    </xf>
    <xf numFmtId="0" fontId="34" fillId="0" borderId="0" xfId="0" applyFont="1" applyProtection="1">
      <protection locked="0"/>
    </xf>
    <xf numFmtId="0" fontId="15" fillId="0" borderId="0" xfId="3" applyFont="1"/>
    <xf numFmtId="2" fontId="28" fillId="0" borderId="42" xfId="0" applyNumberFormat="1" applyFont="1" applyBorder="1" applyAlignment="1">
      <alignment horizontal="center"/>
    </xf>
    <xf numFmtId="164" fontId="26" fillId="3" borderId="21" xfId="0" applyNumberFormat="1" applyFont="1" applyFill="1" applyBorder="1"/>
    <xf numFmtId="44" fontId="26" fillId="0" borderId="28" xfId="1" applyFont="1" applyBorder="1" applyProtection="1">
      <protection locked="0"/>
    </xf>
    <xf numFmtId="44" fontId="26" fillId="0" borderId="42" xfId="1" applyFont="1" applyBorder="1" applyProtection="1">
      <protection locked="0"/>
    </xf>
    <xf numFmtId="9" fontId="26" fillId="0" borderId="42" xfId="2" applyFont="1" applyBorder="1"/>
    <xf numFmtId="0" fontId="3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3" fontId="27" fillId="0" borderId="28" xfId="9" applyNumberFormat="1" applyFont="1" applyBorder="1" applyProtection="1">
      <protection locked="0"/>
    </xf>
    <xf numFmtId="3" fontId="27" fillId="0" borderId="31" xfId="9" applyNumberFormat="1" applyFont="1" applyBorder="1" applyProtection="1">
      <protection locked="0"/>
    </xf>
    <xf numFmtId="0" fontId="23" fillId="4" borderId="37" xfId="9" applyFont="1" applyFill="1" applyBorder="1" applyAlignment="1" applyProtection="1">
      <alignment horizontal="right"/>
      <protection locked="0"/>
    </xf>
    <xf numFmtId="0" fontId="23" fillId="4" borderId="21" xfId="9" applyFont="1" applyFill="1" applyBorder="1" applyAlignment="1" applyProtection="1">
      <alignment horizontal="right"/>
      <protection locked="0"/>
    </xf>
    <xf numFmtId="3" fontId="33" fillId="4" borderId="37" xfId="9" applyNumberFormat="1" applyFont="1" applyFill="1" applyBorder="1" applyAlignment="1" applyProtection="1">
      <alignment horizontal="right"/>
      <protection locked="0"/>
    </xf>
    <xf numFmtId="3" fontId="33" fillId="4" borderId="21" xfId="9" applyNumberFormat="1" applyFont="1" applyFill="1" applyBorder="1" applyAlignment="1" applyProtection="1">
      <alignment horizontal="right"/>
      <protection locked="0"/>
    </xf>
    <xf numFmtId="3" fontId="23" fillId="4" borderId="37" xfId="9" applyNumberFormat="1" applyFont="1" applyFill="1" applyBorder="1" applyAlignment="1" applyProtection="1">
      <alignment horizontal="right"/>
      <protection locked="0"/>
    </xf>
    <xf numFmtId="3" fontId="23" fillId="4" borderId="21" xfId="9" applyNumberFormat="1" applyFont="1" applyFill="1" applyBorder="1" applyAlignment="1" applyProtection="1">
      <alignment horizontal="right"/>
      <protection locked="0"/>
    </xf>
    <xf numFmtId="0" fontId="27" fillId="2" borderId="28" xfId="9" applyFont="1" applyFill="1" applyBorder="1" applyProtection="1">
      <protection locked="0"/>
    </xf>
    <xf numFmtId="0" fontId="27" fillId="2" borderId="31" xfId="9" applyFont="1" applyFill="1" applyBorder="1" applyProtection="1">
      <protection locked="0"/>
    </xf>
    <xf numFmtId="0" fontId="23" fillId="5" borderId="28" xfId="6" quotePrefix="1" applyFont="1" applyFill="1" applyBorder="1" applyAlignment="1" applyProtection="1">
      <alignment horizontal="center" vertical="center"/>
      <protection locked="0"/>
    </xf>
    <xf numFmtId="0" fontId="23" fillId="5" borderId="29" xfId="6" quotePrefix="1" applyFont="1" applyFill="1" applyBorder="1" applyAlignment="1" applyProtection="1">
      <alignment horizontal="center" vertical="center"/>
      <protection locked="0"/>
    </xf>
    <xf numFmtId="0" fontId="23" fillId="5" borderId="31" xfId="6" quotePrefix="1" applyFont="1" applyFill="1" applyBorder="1" applyAlignment="1" applyProtection="1">
      <alignment horizontal="center" vertical="center"/>
      <protection locked="0"/>
    </xf>
    <xf numFmtId="3" fontId="27" fillId="2" borderId="28" xfId="9" applyNumberFormat="1" applyFont="1" applyFill="1" applyBorder="1" applyProtection="1">
      <protection locked="0"/>
    </xf>
    <xf numFmtId="3" fontId="27" fillId="2" borderId="31" xfId="9" applyNumberFormat="1" applyFont="1" applyFill="1" applyBorder="1" applyProtection="1">
      <protection locked="0"/>
    </xf>
    <xf numFmtId="0" fontId="27" fillId="0" borderId="28" xfId="9" applyFont="1" applyBorder="1" applyProtection="1">
      <protection locked="0"/>
    </xf>
    <xf numFmtId="0" fontId="27" fillId="0" borderId="31" xfId="9" applyFont="1" applyBorder="1" applyProtection="1">
      <protection locked="0"/>
    </xf>
    <xf numFmtId="3" fontId="23" fillId="3" borderId="29" xfId="9" applyNumberFormat="1" applyFont="1" applyFill="1" applyBorder="1" applyAlignment="1" applyProtection="1">
      <alignment horizontal="left" indent="1"/>
      <protection locked="0"/>
    </xf>
    <xf numFmtId="3" fontId="23" fillId="3" borderId="31" xfId="9" applyNumberFormat="1" applyFont="1" applyFill="1" applyBorder="1" applyAlignment="1" applyProtection="1">
      <alignment horizontal="left" indent="1"/>
      <protection locked="0"/>
    </xf>
    <xf numFmtId="0" fontId="23" fillId="3" borderId="39" xfId="6" applyFont="1" applyFill="1" applyBorder="1" applyAlignment="1" applyProtection="1">
      <alignment vertical="center"/>
      <protection locked="0"/>
    </xf>
    <xf numFmtId="0" fontId="23" fillId="3" borderId="40" xfId="6" applyFont="1" applyFill="1" applyBorder="1" applyAlignment="1" applyProtection="1">
      <alignment vertical="center"/>
      <protection locked="0"/>
    </xf>
    <xf numFmtId="0" fontId="23" fillId="3" borderId="41" xfId="6" applyFont="1" applyFill="1" applyBorder="1" applyAlignment="1" applyProtection="1">
      <alignment vertical="center"/>
      <protection locked="0"/>
    </xf>
    <xf numFmtId="164" fontId="28" fillId="0" borderId="28" xfId="0" applyNumberFormat="1" applyFont="1" applyBorder="1" applyAlignment="1">
      <alignment horizontal="center"/>
    </xf>
    <xf numFmtId="164" fontId="28" fillId="0" borderId="29" xfId="0" applyNumberFormat="1" applyFont="1" applyBorder="1" applyAlignment="1">
      <alignment horizontal="center"/>
    </xf>
    <xf numFmtId="164" fontId="28" fillId="0" borderId="31" xfId="0" applyNumberFormat="1" applyFont="1" applyBorder="1" applyAlignment="1">
      <alignment horizontal="center"/>
    </xf>
    <xf numFmtId="164" fontId="26" fillId="3" borderId="34" xfId="0" applyNumberFormat="1" applyFont="1" applyFill="1" applyBorder="1" applyAlignment="1" applyProtection="1">
      <alignment horizontal="center"/>
      <protection locked="0"/>
    </xf>
    <xf numFmtId="164" fontId="26" fillId="3" borderId="35" xfId="0" applyNumberFormat="1" applyFont="1" applyFill="1" applyBorder="1" applyAlignment="1" applyProtection="1">
      <alignment horizontal="center"/>
      <protection locked="0"/>
    </xf>
    <xf numFmtId="164" fontId="26" fillId="3" borderId="36" xfId="0" applyNumberFormat="1" applyFont="1" applyFill="1" applyBorder="1" applyAlignment="1" applyProtection="1">
      <alignment horizontal="center"/>
      <protection locked="0"/>
    </xf>
    <xf numFmtId="164" fontId="23" fillId="3" borderId="21" xfId="6" applyNumberFormat="1" applyFont="1" applyFill="1" applyBorder="1" applyAlignment="1" applyProtection="1">
      <alignment horizontal="center" vertical="center"/>
      <protection locked="0"/>
    </xf>
    <xf numFmtId="164" fontId="28" fillId="0" borderId="28" xfId="0" applyNumberFormat="1" applyFont="1" applyBorder="1" applyAlignment="1" applyProtection="1">
      <alignment horizontal="center"/>
      <protection locked="0"/>
    </xf>
    <xf numFmtId="164" fontId="28" fillId="0" borderId="29" xfId="0" applyNumberFormat="1" applyFont="1" applyBorder="1" applyAlignment="1" applyProtection="1">
      <alignment horizontal="center"/>
      <protection locked="0"/>
    </xf>
    <xf numFmtId="164" fontId="28" fillId="0" borderId="31" xfId="0" applyNumberFormat="1" applyFont="1" applyBorder="1" applyAlignment="1" applyProtection="1">
      <alignment horizontal="center"/>
      <protection locked="0"/>
    </xf>
    <xf numFmtId="164" fontId="26" fillId="3" borderId="28" xfId="0" applyNumberFormat="1" applyFont="1" applyFill="1" applyBorder="1" applyAlignment="1" applyProtection="1">
      <alignment horizontal="center"/>
      <protection locked="0"/>
    </xf>
    <xf numFmtId="164" fontId="26" fillId="3" borderId="29" xfId="0" applyNumberFormat="1" applyFont="1" applyFill="1" applyBorder="1" applyAlignment="1" applyProtection="1">
      <alignment horizontal="center"/>
      <protection locked="0"/>
    </xf>
    <xf numFmtId="164" fontId="26" fillId="3" borderId="31" xfId="0" applyNumberFormat="1" applyFont="1" applyFill="1" applyBorder="1" applyAlignment="1" applyProtection="1">
      <alignment horizontal="center"/>
      <protection locked="0"/>
    </xf>
    <xf numFmtId="164" fontId="27" fillId="0" borderId="28" xfId="0" applyNumberFormat="1" applyFont="1" applyBorder="1" applyAlignment="1" applyProtection="1">
      <alignment horizontal="center"/>
      <protection locked="0"/>
    </xf>
    <xf numFmtId="164" fontId="27" fillId="0" borderId="29" xfId="0" applyNumberFormat="1" applyFont="1" applyBorder="1" applyAlignment="1" applyProtection="1">
      <alignment horizontal="center"/>
      <protection locked="0"/>
    </xf>
    <xf numFmtId="164" fontId="27" fillId="0" borderId="31" xfId="0" applyNumberFormat="1" applyFont="1" applyBorder="1" applyAlignment="1" applyProtection="1">
      <alignment horizontal="center"/>
      <protection locked="0"/>
    </xf>
    <xf numFmtId="0" fontId="23" fillId="2" borderId="23" xfId="6" applyFont="1" applyFill="1" applyBorder="1" applyAlignment="1" applyProtection="1">
      <alignment horizontal="left" vertical="center"/>
      <protection locked="0"/>
    </xf>
    <xf numFmtId="0" fontId="23" fillId="2" borderId="24" xfId="6" applyFont="1" applyFill="1" applyBorder="1" applyAlignment="1" applyProtection="1">
      <alignment horizontal="left" vertical="center"/>
      <protection locked="0"/>
    </xf>
    <xf numFmtId="0" fontId="23" fillId="2" borderId="25" xfId="6" applyFont="1" applyFill="1" applyBorder="1" applyAlignment="1" applyProtection="1">
      <alignment horizontal="left" vertical="center"/>
      <protection locked="0"/>
    </xf>
    <xf numFmtId="0" fontId="23" fillId="0" borderId="27" xfId="6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49" fontId="28" fillId="0" borderId="28" xfId="0" applyNumberFormat="1" applyFont="1" applyBorder="1" applyAlignment="1" applyProtection="1">
      <alignment horizontal="center"/>
      <protection locked="0" hidden="1"/>
    </xf>
    <xf numFmtId="49" fontId="28" fillId="0" borderId="29" xfId="0" applyNumberFormat="1" applyFont="1" applyBorder="1" applyAlignment="1" applyProtection="1">
      <alignment horizontal="center"/>
      <protection locked="0" hidden="1"/>
    </xf>
    <xf numFmtId="49" fontId="28" fillId="0" borderId="31" xfId="0" applyNumberFormat="1" applyFont="1" applyBorder="1" applyAlignment="1" applyProtection="1">
      <alignment horizontal="center"/>
      <protection locked="0" hidden="1"/>
    </xf>
    <xf numFmtId="49" fontId="28" fillId="0" borderId="28" xfId="0" applyNumberFormat="1" applyFont="1" applyBorder="1" applyAlignment="1" applyProtection="1">
      <alignment horizontal="center"/>
      <protection locked="0"/>
    </xf>
    <xf numFmtId="49" fontId="28" fillId="0" borderId="29" xfId="0" applyNumberFormat="1" applyFont="1" applyBorder="1" applyAlignment="1" applyProtection="1">
      <alignment horizontal="center"/>
      <protection locked="0"/>
    </xf>
    <xf numFmtId="49" fontId="28" fillId="0" borderId="31" xfId="0" applyNumberFormat="1" applyFont="1" applyBorder="1" applyAlignment="1" applyProtection="1">
      <alignment horizontal="center"/>
      <protection locked="0"/>
    </xf>
    <xf numFmtId="0" fontId="23" fillId="2" borderId="26" xfId="6" applyFont="1" applyFill="1" applyBorder="1" applyAlignment="1" applyProtection="1">
      <alignment horizontal="center" vertical="center"/>
      <protection locked="0"/>
    </xf>
    <xf numFmtId="0" fontId="23" fillId="2" borderId="24" xfId="6" applyFont="1" applyFill="1" applyBorder="1" applyAlignment="1" applyProtection="1">
      <alignment horizontal="center" vertical="center"/>
      <protection locked="0"/>
    </xf>
    <xf numFmtId="0" fontId="23" fillId="2" borderId="25" xfId="6" applyFont="1" applyFill="1" applyBorder="1" applyAlignment="1" applyProtection="1">
      <alignment horizontal="center" vertical="center"/>
      <protection locked="0"/>
    </xf>
    <xf numFmtId="44" fontId="25" fillId="0" borderId="28" xfId="1" applyFont="1" applyBorder="1" applyAlignment="1">
      <alignment horizontal="center" vertical="center"/>
    </xf>
    <xf numFmtId="44" fontId="25" fillId="0" borderId="29" xfId="1" applyFont="1" applyBorder="1" applyAlignment="1">
      <alignment horizontal="center" vertical="center"/>
    </xf>
    <xf numFmtId="44" fontId="25" fillId="0" borderId="31" xfId="1" applyFont="1" applyBorder="1" applyAlignment="1">
      <alignment horizontal="center" vertical="center"/>
    </xf>
    <xf numFmtId="164" fontId="23" fillId="3" borderId="46" xfId="6" applyNumberFormat="1" applyFont="1" applyFill="1" applyBorder="1" applyAlignment="1" applyProtection="1">
      <alignment horizontal="center" vertical="center"/>
      <protection locked="0"/>
    </xf>
    <xf numFmtId="164" fontId="23" fillId="3" borderId="47" xfId="6" applyNumberFormat="1" applyFont="1" applyFill="1" applyBorder="1" applyAlignment="1" applyProtection="1">
      <alignment horizontal="center" vertical="center"/>
      <protection locked="0"/>
    </xf>
    <xf numFmtId="164" fontId="23" fillId="3" borderId="48" xfId="6" applyNumberFormat="1" applyFont="1" applyFill="1" applyBorder="1" applyAlignment="1" applyProtection="1">
      <alignment horizontal="center" vertical="center"/>
      <protection locked="0"/>
    </xf>
  </cellXfs>
  <cellStyles count="10">
    <cellStyle name="Comma 3" xfId="4" xr:uid="{00000000-0005-0000-0000-000000000000}"/>
    <cellStyle name="Currency" xfId="1" builtinId="4"/>
    <cellStyle name="Currency 2" xfId="8" xr:uid="{00000000-0005-0000-0000-000002000000}"/>
    <cellStyle name="Currency 3" xfId="5" xr:uid="{00000000-0005-0000-0000-000003000000}"/>
    <cellStyle name="Normal" xfId="0" builtinId="0"/>
    <cellStyle name="Normal 2" xfId="6" xr:uid="{00000000-0005-0000-0000-000005000000}"/>
    <cellStyle name="Normal 3" xfId="3" xr:uid="{00000000-0005-0000-0000-000006000000}"/>
    <cellStyle name="Normal_F1EX9500" xfId="9" xr:uid="{00000000-0005-0000-0000-000007000000}"/>
    <cellStyle name="Normal_F1RV9500" xfId="7" xr:uid="{00000000-0005-0000-0000-000008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cisneros\Downloads\Charter%20Schools%20Budget-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ning Year"/>
      <sheetName val="Revenue-1st Operational Brkeven"/>
      <sheetName val="Revenue-1st Operational 100% "/>
      <sheetName val="1st Operational Year"/>
      <sheetName val=" Break Even Amort"/>
      <sheetName val="Revenue-2nd Operational Year"/>
      <sheetName val="2nd Operational Year"/>
      <sheetName val="Revenue-3rd Operational Year"/>
      <sheetName val="3rd Operational Year"/>
      <sheetName val="10 Year Budget Plan"/>
      <sheetName val="Amortization Table"/>
    </sheetNames>
    <sheetDataSet>
      <sheetData sheetId="0">
        <row r="1">
          <cell r="A1" t="str">
            <v>Charter Name</v>
          </cell>
        </row>
      </sheetData>
      <sheetData sheetId="1">
        <row r="54">
          <cell r="D54">
            <v>0</v>
          </cell>
        </row>
      </sheetData>
      <sheetData sheetId="2">
        <row r="54">
          <cell r="D5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2">
          <cell r="G32" t="str">
            <v/>
          </cell>
          <cell r="H32" t="str">
            <v/>
          </cell>
        </row>
        <row r="33">
          <cell r="G33" t="str">
            <v/>
          </cell>
          <cell r="H33" t="str">
            <v/>
          </cell>
        </row>
        <row r="34">
          <cell r="G34" t="str">
            <v/>
          </cell>
          <cell r="H34" t="str">
            <v/>
          </cell>
        </row>
        <row r="35">
          <cell r="G35" t="str">
            <v/>
          </cell>
          <cell r="H35" t="str">
            <v/>
          </cell>
        </row>
        <row r="36">
          <cell r="G36" t="str">
            <v/>
          </cell>
          <cell r="H36" t="str">
            <v/>
          </cell>
        </row>
        <row r="37">
          <cell r="G37" t="str">
            <v/>
          </cell>
          <cell r="H37" t="str">
            <v/>
          </cell>
        </row>
        <row r="38">
          <cell r="G38" t="str">
            <v/>
          </cell>
          <cell r="H38" t="str">
            <v/>
          </cell>
        </row>
        <row r="39">
          <cell r="G39" t="str">
            <v/>
          </cell>
          <cell r="H39" t="str">
            <v/>
          </cell>
        </row>
        <row r="40">
          <cell r="G40" t="str">
            <v/>
          </cell>
          <cell r="H40" t="str">
            <v/>
          </cell>
        </row>
        <row r="41">
          <cell r="G41" t="str">
            <v/>
          </cell>
          <cell r="H41" t="str">
            <v/>
          </cell>
        </row>
        <row r="42">
          <cell r="G42" t="str">
            <v/>
          </cell>
          <cell r="H42" t="str">
            <v/>
          </cell>
        </row>
        <row r="43">
          <cell r="G43" t="str">
            <v/>
          </cell>
          <cell r="H43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workbookViewId="0">
      <selection activeCell="N21" sqref="N20:N21"/>
    </sheetView>
  </sheetViews>
  <sheetFormatPr defaultRowHeight="12.75"/>
  <cols>
    <col min="1" max="1" width="29.85546875" style="2" customWidth="1"/>
    <col min="2" max="2" width="32.7109375" style="2" customWidth="1"/>
    <col min="3" max="3" width="15.28515625" style="2" customWidth="1"/>
    <col min="4" max="4" width="18" style="2" customWidth="1"/>
    <col min="5" max="5" width="2.7109375" style="2" customWidth="1"/>
    <col min="6" max="10" width="9.140625" style="2"/>
    <col min="11" max="12" width="11.28515625" style="2" bestFit="1" customWidth="1"/>
    <col min="13" max="256" width="9.140625" style="2"/>
    <col min="257" max="257" width="29.85546875" style="2" customWidth="1"/>
    <col min="258" max="258" width="32.7109375" style="2" customWidth="1"/>
    <col min="259" max="259" width="15.28515625" style="2" customWidth="1"/>
    <col min="260" max="260" width="18" style="2" customWidth="1"/>
    <col min="261" max="261" width="2.7109375" style="2" customWidth="1"/>
    <col min="262" max="266" width="9.140625" style="2"/>
    <col min="267" max="268" width="11.28515625" style="2" bestFit="1" customWidth="1"/>
    <col min="269" max="512" width="9.140625" style="2"/>
    <col min="513" max="513" width="29.85546875" style="2" customWidth="1"/>
    <col min="514" max="514" width="32.7109375" style="2" customWidth="1"/>
    <col min="515" max="515" width="15.28515625" style="2" customWidth="1"/>
    <col min="516" max="516" width="18" style="2" customWidth="1"/>
    <col min="517" max="517" width="2.7109375" style="2" customWidth="1"/>
    <col min="518" max="522" width="9.140625" style="2"/>
    <col min="523" max="524" width="11.28515625" style="2" bestFit="1" customWidth="1"/>
    <col min="525" max="768" width="9.140625" style="2"/>
    <col min="769" max="769" width="29.85546875" style="2" customWidth="1"/>
    <col min="770" max="770" width="32.7109375" style="2" customWidth="1"/>
    <col min="771" max="771" width="15.28515625" style="2" customWidth="1"/>
    <col min="772" max="772" width="18" style="2" customWidth="1"/>
    <col min="773" max="773" width="2.7109375" style="2" customWidth="1"/>
    <col min="774" max="778" width="9.140625" style="2"/>
    <col min="779" max="780" width="11.28515625" style="2" bestFit="1" customWidth="1"/>
    <col min="781" max="1024" width="9.140625" style="2"/>
    <col min="1025" max="1025" width="29.85546875" style="2" customWidth="1"/>
    <col min="1026" max="1026" width="32.7109375" style="2" customWidth="1"/>
    <col min="1027" max="1027" width="15.28515625" style="2" customWidth="1"/>
    <col min="1028" max="1028" width="18" style="2" customWidth="1"/>
    <col min="1029" max="1029" width="2.7109375" style="2" customWidth="1"/>
    <col min="1030" max="1034" width="9.140625" style="2"/>
    <col min="1035" max="1036" width="11.28515625" style="2" bestFit="1" customWidth="1"/>
    <col min="1037" max="1280" width="9.140625" style="2"/>
    <col min="1281" max="1281" width="29.85546875" style="2" customWidth="1"/>
    <col min="1282" max="1282" width="32.7109375" style="2" customWidth="1"/>
    <col min="1283" max="1283" width="15.28515625" style="2" customWidth="1"/>
    <col min="1284" max="1284" width="18" style="2" customWidth="1"/>
    <col min="1285" max="1285" width="2.7109375" style="2" customWidth="1"/>
    <col min="1286" max="1290" width="9.140625" style="2"/>
    <col min="1291" max="1292" width="11.28515625" style="2" bestFit="1" customWidth="1"/>
    <col min="1293" max="1536" width="9.140625" style="2"/>
    <col min="1537" max="1537" width="29.85546875" style="2" customWidth="1"/>
    <col min="1538" max="1538" width="32.7109375" style="2" customWidth="1"/>
    <col min="1539" max="1539" width="15.28515625" style="2" customWidth="1"/>
    <col min="1540" max="1540" width="18" style="2" customWidth="1"/>
    <col min="1541" max="1541" width="2.7109375" style="2" customWidth="1"/>
    <col min="1542" max="1546" width="9.140625" style="2"/>
    <col min="1547" max="1548" width="11.28515625" style="2" bestFit="1" customWidth="1"/>
    <col min="1549" max="1792" width="9.140625" style="2"/>
    <col min="1793" max="1793" width="29.85546875" style="2" customWidth="1"/>
    <col min="1794" max="1794" width="32.7109375" style="2" customWidth="1"/>
    <col min="1795" max="1795" width="15.28515625" style="2" customWidth="1"/>
    <col min="1796" max="1796" width="18" style="2" customWidth="1"/>
    <col min="1797" max="1797" width="2.7109375" style="2" customWidth="1"/>
    <col min="1798" max="1802" width="9.140625" style="2"/>
    <col min="1803" max="1804" width="11.28515625" style="2" bestFit="1" customWidth="1"/>
    <col min="1805" max="2048" width="9.140625" style="2"/>
    <col min="2049" max="2049" width="29.85546875" style="2" customWidth="1"/>
    <col min="2050" max="2050" width="32.7109375" style="2" customWidth="1"/>
    <col min="2051" max="2051" width="15.28515625" style="2" customWidth="1"/>
    <col min="2052" max="2052" width="18" style="2" customWidth="1"/>
    <col min="2053" max="2053" width="2.7109375" style="2" customWidth="1"/>
    <col min="2054" max="2058" width="9.140625" style="2"/>
    <col min="2059" max="2060" width="11.28515625" style="2" bestFit="1" customWidth="1"/>
    <col min="2061" max="2304" width="9.140625" style="2"/>
    <col min="2305" max="2305" width="29.85546875" style="2" customWidth="1"/>
    <col min="2306" max="2306" width="32.7109375" style="2" customWidth="1"/>
    <col min="2307" max="2307" width="15.28515625" style="2" customWidth="1"/>
    <col min="2308" max="2308" width="18" style="2" customWidth="1"/>
    <col min="2309" max="2309" width="2.7109375" style="2" customWidth="1"/>
    <col min="2310" max="2314" width="9.140625" style="2"/>
    <col min="2315" max="2316" width="11.28515625" style="2" bestFit="1" customWidth="1"/>
    <col min="2317" max="2560" width="9.140625" style="2"/>
    <col min="2561" max="2561" width="29.85546875" style="2" customWidth="1"/>
    <col min="2562" max="2562" width="32.7109375" style="2" customWidth="1"/>
    <col min="2563" max="2563" width="15.28515625" style="2" customWidth="1"/>
    <col min="2564" max="2564" width="18" style="2" customWidth="1"/>
    <col min="2565" max="2565" width="2.7109375" style="2" customWidth="1"/>
    <col min="2566" max="2570" width="9.140625" style="2"/>
    <col min="2571" max="2572" width="11.28515625" style="2" bestFit="1" customWidth="1"/>
    <col min="2573" max="2816" width="9.140625" style="2"/>
    <col min="2817" max="2817" width="29.85546875" style="2" customWidth="1"/>
    <col min="2818" max="2818" width="32.7109375" style="2" customWidth="1"/>
    <col min="2819" max="2819" width="15.28515625" style="2" customWidth="1"/>
    <col min="2820" max="2820" width="18" style="2" customWidth="1"/>
    <col min="2821" max="2821" width="2.7109375" style="2" customWidth="1"/>
    <col min="2822" max="2826" width="9.140625" style="2"/>
    <col min="2827" max="2828" width="11.28515625" style="2" bestFit="1" customWidth="1"/>
    <col min="2829" max="3072" width="9.140625" style="2"/>
    <col min="3073" max="3073" width="29.85546875" style="2" customWidth="1"/>
    <col min="3074" max="3074" width="32.7109375" style="2" customWidth="1"/>
    <col min="3075" max="3075" width="15.28515625" style="2" customWidth="1"/>
    <col min="3076" max="3076" width="18" style="2" customWidth="1"/>
    <col min="3077" max="3077" width="2.7109375" style="2" customWidth="1"/>
    <col min="3078" max="3082" width="9.140625" style="2"/>
    <col min="3083" max="3084" width="11.28515625" style="2" bestFit="1" customWidth="1"/>
    <col min="3085" max="3328" width="9.140625" style="2"/>
    <col min="3329" max="3329" width="29.85546875" style="2" customWidth="1"/>
    <col min="3330" max="3330" width="32.7109375" style="2" customWidth="1"/>
    <col min="3331" max="3331" width="15.28515625" style="2" customWidth="1"/>
    <col min="3332" max="3332" width="18" style="2" customWidth="1"/>
    <col min="3333" max="3333" width="2.7109375" style="2" customWidth="1"/>
    <col min="3334" max="3338" width="9.140625" style="2"/>
    <col min="3339" max="3340" width="11.28515625" style="2" bestFit="1" customWidth="1"/>
    <col min="3341" max="3584" width="9.140625" style="2"/>
    <col min="3585" max="3585" width="29.85546875" style="2" customWidth="1"/>
    <col min="3586" max="3586" width="32.7109375" style="2" customWidth="1"/>
    <col min="3587" max="3587" width="15.28515625" style="2" customWidth="1"/>
    <col min="3588" max="3588" width="18" style="2" customWidth="1"/>
    <col min="3589" max="3589" width="2.7109375" style="2" customWidth="1"/>
    <col min="3590" max="3594" width="9.140625" style="2"/>
    <col min="3595" max="3596" width="11.28515625" style="2" bestFit="1" customWidth="1"/>
    <col min="3597" max="3840" width="9.140625" style="2"/>
    <col min="3841" max="3841" width="29.85546875" style="2" customWidth="1"/>
    <col min="3842" max="3842" width="32.7109375" style="2" customWidth="1"/>
    <col min="3843" max="3843" width="15.28515625" style="2" customWidth="1"/>
    <col min="3844" max="3844" width="18" style="2" customWidth="1"/>
    <col min="3845" max="3845" width="2.7109375" style="2" customWidth="1"/>
    <col min="3846" max="3850" width="9.140625" style="2"/>
    <col min="3851" max="3852" width="11.28515625" style="2" bestFit="1" customWidth="1"/>
    <col min="3853" max="4096" width="9.140625" style="2"/>
    <col min="4097" max="4097" width="29.85546875" style="2" customWidth="1"/>
    <col min="4098" max="4098" width="32.7109375" style="2" customWidth="1"/>
    <col min="4099" max="4099" width="15.28515625" style="2" customWidth="1"/>
    <col min="4100" max="4100" width="18" style="2" customWidth="1"/>
    <col min="4101" max="4101" width="2.7109375" style="2" customWidth="1"/>
    <col min="4102" max="4106" width="9.140625" style="2"/>
    <col min="4107" max="4108" width="11.28515625" style="2" bestFit="1" customWidth="1"/>
    <col min="4109" max="4352" width="9.140625" style="2"/>
    <col min="4353" max="4353" width="29.85546875" style="2" customWidth="1"/>
    <col min="4354" max="4354" width="32.7109375" style="2" customWidth="1"/>
    <col min="4355" max="4355" width="15.28515625" style="2" customWidth="1"/>
    <col min="4356" max="4356" width="18" style="2" customWidth="1"/>
    <col min="4357" max="4357" width="2.7109375" style="2" customWidth="1"/>
    <col min="4358" max="4362" width="9.140625" style="2"/>
    <col min="4363" max="4364" width="11.28515625" style="2" bestFit="1" customWidth="1"/>
    <col min="4365" max="4608" width="9.140625" style="2"/>
    <col min="4609" max="4609" width="29.85546875" style="2" customWidth="1"/>
    <col min="4610" max="4610" width="32.7109375" style="2" customWidth="1"/>
    <col min="4611" max="4611" width="15.28515625" style="2" customWidth="1"/>
    <col min="4612" max="4612" width="18" style="2" customWidth="1"/>
    <col min="4613" max="4613" width="2.7109375" style="2" customWidth="1"/>
    <col min="4614" max="4618" width="9.140625" style="2"/>
    <col min="4619" max="4620" width="11.28515625" style="2" bestFit="1" customWidth="1"/>
    <col min="4621" max="4864" width="9.140625" style="2"/>
    <col min="4865" max="4865" width="29.85546875" style="2" customWidth="1"/>
    <col min="4866" max="4866" width="32.7109375" style="2" customWidth="1"/>
    <col min="4867" max="4867" width="15.28515625" style="2" customWidth="1"/>
    <col min="4868" max="4868" width="18" style="2" customWidth="1"/>
    <col min="4869" max="4869" width="2.7109375" style="2" customWidth="1"/>
    <col min="4870" max="4874" width="9.140625" style="2"/>
    <col min="4875" max="4876" width="11.28515625" style="2" bestFit="1" customWidth="1"/>
    <col min="4877" max="5120" width="9.140625" style="2"/>
    <col min="5121" max="5121" width="29.85546875" style="2" customWidth="1"/>
    <col min="5122" max="5122" width="32.7109375" style="2" customWidth="1"/>
    <col min="5123" max="5123" width="15.28515625" style="2" customWidth="1"/>
    <col min="5124" max="5124" width="18" style="2" customWidth="1"/>
    <col min="5125" max="5125" width="2.7109375" style="2" customWidth="1"/>
    <col min="5126" max="5130" width="9.140625" style="2"/>
    <col min="5131" max="5132" width="11.28515625" style="2" bestFit="1" customWidth="1"/>
    <col min="5133" max="5376" width="9.140625" style="2"/>
    <col min="5377" max="5377" width="29.85546875" style="2" customWidth="1"/>
    <col min="5378" max="5378" width="32.7109375" style="2" customWidth="1"/>
    <col min="5379" max="5379" width="15.28515625" style="2" customWidth="1"/>
    <col min="5380" max="5380" width="18" style="2" customWidth="1"/>
    <col min="5381" max="5381" width="2.7109375" style="2" customWidth="1"/>
    <col min="5382" max="5386" width="9.140625" style="2"/>
    <col min="5387" max="5388" width="11.28515625" style="2" bestFit="1" customWidth="1"/>
    <col min="5389" max="5632" width="9.140625" style="2"/>
    <col min="5633" max="5633" width="29.85546875" style="2" customWidth="1"/>
    <col min="5634" max="5634" width="32.7109375" style="2" customWidth="1"/>
    <col min="5635" max="5635" width="15.28515625" style="2" customWidth="1"/>
    <col min="5636" max="5636" width="18" style="2" customWidth="1"/>
    <col min="5637" max="5637" width="2.7109375" style="2" customWidth="1"/>
    <col min="5638" max="5642" width="9.140625" style="2"/>
    <col min="5643" max="5644" width="11.28515625" style="2" bestFit="1" customWidth="1"/>
    <col min="5645" max="5888" width="9.140625" style="2"/>
    <col min="5889" max="5889" width="29.85546875" style="2" customWidth="1"/>
    <col min="5890" max="5890" width="32.7109375" style="2" customWidth="1"/>
    <col min="5891" max="5891" width="15.28515625" style="2" customWidth="1"/>
    <col min="5892" max="5892" width="18" style="2" customWidth="1"/>
    <col min="5893" max="5893" width="2.7109375" style="2" customWidth="1"/>
    <col min="5894" max="5898" width="9.140625" style="2"/>
    <col min="5899" max="5900" width="11.28515625" style="2" bestFit="1" customWidth="1"/>
    <col min="5901" max="6144" width="9.140625" style="2"/>
    <col min="6145" max="6145" width="29.85546875" style="2" customWidth="1"/>
    <col min="6146" max="6146" width="32.7109375" style="2" customWidth="1"/>
    <col min="6147" max="6147" width="15.28515625" style="2" customWidth="1"/>
    <col min="6148" max="6148" width="18" style="2" customWidth="1"/>
    <col min="6149" max="6149" width="2.7109375" style="2" customWidth="1"/>
    <col min="6150" max="6154" width="9.140625" style="2"/>
    <col min="6155" max="6156" width="11.28515625" style="2" bestFit="1" customWidth="1"/>
    <col min="6157" max="6400" width="9.140625" style="2"/>
    <col min="6401" max="6401" width="29.85546875" style="2" customWidth="1"/>
    <col min="6402" max="6402" width="32.7109375" style="2" customWidth="1"/>
    <col min="6403" max="6403" width="15.28515625" style="2" customWidth="1"/>
    <col min="6404" max="6404" width="18" style="2" customWidth="1"/>
    <col min="6405" max="6405" width="2.7109375" style="2" customWidth="1"/>
    <col min="6406" max="6410" width="9.140625" style="2"/>
    <col min="6411" max="6412" width="11.28515625" style="2" bestFit="1" customWidth="1"/>
    <col min="6413" max="6656" width="9.140625" style="2"/>
    <col min="6657" max="6657" width="29.85546875" style="2" customWidth="1"/>
    <col min="6658" max="6658" width="32.7109375" style="2" customWidth="1"/>
    <col min="6659" max="6659" width="15.28515625" style="2" customWidth="1"/>
    <col min="6660" max="6660" width="18" style="2" customWidth="1"/>
    <col min="6661" max="6661" width="2.7109375" style="2" customWidth="1"/>
    <col min="6662" max="6666" width="9.140625" style="2"/>
    <col min="6667" max="6668" width="11.28515625" style="2" bestFit="1" customWidth="1"/>
    <col min="6669" max="6912" width="9.140625" style="2"/>
    <col min="6913" max="6913" width="29.85546875" style="2" customWidth="1"/>
    <col min="6914" max="6914" width="32.7109375" style="2" customWidth="1"/>
    <col min="6915" max="6915" width="15.28515625" style="2" customWidth="1"/>
    <col min="6916" max="6916" width="18" style="2" customWidth="1"/>
    <col min="6917" max="6917" width="2.7109375" style="2" customWidth="1"/>
    <col min="6918" max="6922" width="9.140625" style="2"/>
    <col min="6923" max="6924" width="11.28515625" style="2" bestFit="1" customWidth="1"/>
    <col min="6925" max="7168" width="9.140625" style="2"/>
    <col min="7169" max="7169" width="29.85546875" style="2" customWidth="1"/>
    <col min="7170" max="7170" width="32.7109375" style="2" customWidth="1"/>
    <col min="7171" max="7171" width="15.28515625" style="2" customWidth="1"/>
    <col min="7172" max="7172" width="18" style="2" customWidth="1"/>
    <col min="7173" max="7173" width="2.7109375" style="2" customWidth="1"/>
    <col min="7174" max="7178" width="9.140625" style="2"/>
    <col min="7179" max="7180" width="11.28515625" style="2" bestFit="1" customWidth="1"/>
    <col min="7181" max="7424" width="9.140625" style="2"/>
    <col min="7425" max="7425" width="29.85546875" style="2" customWidth="1"/>
    <col min="7426" max="7426" width="32.7109375" style="2" customWidth="1"/>
    <col min="7427" max="7427" width="15.28515625" style="2" customWidth="1"/>
    <col min="7428" max="7428" width="18" style="2" customWidth="1"/>
    <col min="7429" max="7429" width="2.7109375" style="2" customWidth="1"/>
    <col min="7430" max="7434" width="9.140625" style="2"/>
    <col min="7435" max="7436" width="11.28515625" style="2" bestFit="1" customWidth="1"/>
    <col min="7437" max="7680" width="9.140625" style="2"/>
    <col min="7681" max="7681" width="29.85546875" style="2" customWidth="1"/>
    <col min="7682" max="7682" width="32.7109375" style="2" customWidth="1"/>
    <col min="7683" max="7683" width="15.28515625" style="2" customWidth="1"/>
    <col min="7684" max="7684" width="18" style="2" customWidth="1"/>
    <col min="7685" max="7685" width="2.7109375" style="2" customWidth="1"/>
    <col min="7686" max="7690" width="9.140625" style="2"/>
    <col min="7691" max="7692" width="11.28515625" style="2" bestFit="1" customWidth="1"/>
    <col min="7693" max="7936" width="9.140625" style="2"/>
    <col min="7937" max="7937" width="29.85546875" style="2" customWidth="1"/>
    <col min="7938" max="7938" width="32.7109375" style="2" customWidth="1"/>
    <col min="7939" max="7939" width="15.28515625" style="2" customWidth="1"/>
    <col min="7940" max="7940" width="18" style="2" customWidth="1"/>
    <col min="7941" max="7941" width="2.7109375" style="2" customWidth="1"/>
    <col min="7942" max="7946" width="9.140625" style="2"/>
    <col min="7947" max="7948" width="11.28515625" style="2" bestFit="1" customWidth="1"/>
    <col min="7949" max="8192" width="9.140625" style="2"/>
    <col min="8193" max="8193" width="29.85546875" style="2" customWidth="1"/>
    <col min="8194" max="8194" width="32.7109375" style="2" customWidth="1"/>
    <col min="8195" max="8195" width="15.28515625" style="2" customWidth="1"/>
    <col min="8196" max="8196" width="18" style="2" customWidth="1"/>
    <col min="8197" max="8197" width="2.7109375" style="2" customWidth="1"/>
    <col min="8198" max="8202" width="9.140625" style="2"/>
    <col min="8203" max="8204" width="11.28515625" style="2" bestFit="1" customWidth="1"/>
    <col min="8205" max="8448" width="9.140625" style="2"/>
    <col min="8449" max="8449" width="29.85546875" style="2" customWidth="1"/>
    <col min="8450" max="8450" width="32.7109375" style="2" customWidth="1"/>
    <col min="8451" max="8451" width="15.28515625" style="2" customWidth="1"/>
    <col min="8452" max="8452" width="18" style="2" customWidth="1"/>
    <col min="8453" max="8453" width="2.7109375" style="2" customWidth="1"/>
    <col min="8454" max="8458" width="9.140625" style="2"/>
    <col min="8459" max="8460" width="11.28515625" style="2" bestFit="1" customWidth="1"/>
    <col min="8461" max="8704" width="9.140625" style="2"/>
    <col min="8705" max="8705" width="29.85546875" style="2" customWidth="1"/>
    <col min="8706" max="8706" width="32.7109375" style="2" customWidth="1"/>
    <col min="8707" max="8707" width="15.28515625" style="2" customWidth="1"/>
    <col min="8708" max="8708" width="18" style="2" customWidth="1"/>
    <col min="8709" max="8709" width="2.7109375" style="2" customWidth="1"/>
    <col min="8710" max="8714" width="9.140625" style="2"/>
    <col min="8715" max="8716" width="11.28515625" style="2" bestFit="1" customWidth="1"/>
    <col min="8717" max="8960" width="9.140625" style="2"/>
    <col min="8961" max="8961" width="29.85546875" style="2" customWidth="1"/>
    <col min="8962" max="8962" width="32.7109375" style="2" customWidth="1"/>
    <col min="8963" max="8963" width="15.28515625" style="2" customWidth="1"/>
    <col min="8964" max="8964" width="18" style="2" customWidth="1"/>
    <col min="8965" max="8965" width="2.7109375" style="2" customWidth="1"/>
    <col min="8966" max="8970" width="9.140625" style="2"/>
    <col min="8971" max="8972" width="11.28515625" style="2" bestFit="1" customWidth="1"/>
    <col min="8973" max="9216" width="9.140625" style="2"/>
    <col min="9217" max="9217" width="29.85546875" style="2" customWidth="1"/>
    <col min="9218" max="9218" width="32.7109375" style="2" customWidth="1"/>
    <col min="9219" max="9219" width="15.28515625" style="2" customWidth="1"/>
    <col min="9220" max="9220" width="18" style="2" customWidth="1"/>
    <col min="9221" max="9221" width="2.7109375" style="2" customWidth="1"/>
    <col min="9222" max="9226" width="9.140625" style="2"/>
    <col min="9227" max="9228" width="11.28515625" style="2" bestFit="1" customWidth="1"/>
    <col min="9229" max="9472" width="9.140625" style="2"/>
    <col min="9473" max="9473" width="29.85546875" style="2" customWidth="1"/>
    <col min="9474" max="9474" width="32.7109375" style="2" customWidth="1"/>
    <col min="9475" max="9475" width="15.28515625" style="2" customWidth="1"/>
    <col min="9476" max="9476" width="18" style="2" customWidth="1"/>
    <col min="9477" max="9477" width="2.7109375" style="2" customWidth="1"/>
    <col min="9478" max="9482" width="9.140625" style="2"/>
    <col min="9483" max="9484" width="11.28515625" style="2" bestFit="1" customWidth="1"/>
    <col min="9485" max="9728" width="9.140625" style="2"/>
    <col min="9729" max="9729" width="29.85546875" style="2" customWidth="1"/>
    <col min="9730" max="9730" width="32.7109375" style="2" customWidth="1"/>
    <col min="9731" max="9731" width="15.28515625" style="2" customWidth="1"/>
    <col min="9732" max="9732" width="18" style="2" customWidth="1"/>
    <col min="9733" max="9733" width="2.7109375" style="2" customWidth="1"/>
    <col min="9734" max="9738" width="9.140625" style="2"/>
    <col min="9739" max="9740" width="11.28515625" style="2" bestFit="1" customWidth="1"/>
    <col min="9741" max="9984" width="9.140625" style="2"/>
    <col min="9985" max="9985" width="29.85546875" style="2" customWidth="1"/>
    <col min="9986" max="9986" width="32.7109375" style="2" customWidth="1"/>
    <col min="9987" max="9987" width="15.28515625" style="2" customWidth="1"/>
    <col min="9988" max="9988" width="18" style="2" customWidth="1"/>
    <col min="9989" max="9989" width="2.7109375" style="2" customWidth="1"/>
    <col min="9990" max="9994" width="9.140625" style="2"/>
    <col min="9995" max="9996" width="11.28515625" style="2" bestFit="1" customWidth="1"/>
    <col min="9997" max="10240" width="9.140625" style="2"/>
    <col min="10241" max="10241" width="29.85546875" style="2" customWidth="1"/>
    <col min="10242" max="10242" width="32.7109375" style="2" customWidth="1"/>
    <col min="10243" max="10243" width="15.28515625" style="2" customWidth="1"/>
    <col min="10244" max="10244" width="18" style="2" customWidth="1"/>
    <col min="10245" max="10245" width="2.7109375" style="2" customWidth="1"/>
    <col min="10246" max="10250" width="9.140625" style="2"/>
    <col min="10251" max="10252" width="11.28515625" style="2" bestFit="1" customWidth="1"/>
    <col min="10253" max="10496" width="9.140625" style="2"/>
    <col min="10497" max="10497" width="29.85546875" style="2" customWidth="1"/>
    <col min="10498" max="10498" width="32.7109375" style="2" customWidth="1"/>
    <col min="10499" max="10499" width="15.28515625" style="2" customWidth="1"/>
    <col min="10500" max="10500" width="18" style="2" customWidth="1"/>
    <col min="10501" max="10501" width="2.7109375" style="2" customWidth="1"/>
    <col min="10502" max="10506" width="9.140625" style="2"/>
    <col min="10507" max="10508" width="11.28515625" style="2" bestFit="1" customWidth="1"/>
    <col min="10509" max="10752" width="9.140625" style="2"/>
    <col min="10753" max="10753" width="29.85546875" style="2" customWidth="1"/>
    <col min="10754" max="10754" width="32.7109375" style="2" customWidth="1"/>
    <col min="10755" max="10755" width="15.28515625" style="2" customWidth="1"/>
    <col min="10756" max="10756" width="18" style="2" customWidth="1"/>
    <col min="10757" max="10757" width="2.7109375" style="2" customWidth="1"/>
    <col min="10758" max="10762" width="9.140625" style="2"/>
    <col min="10763" max="10764" width="11.28515625" style="2" bestFit="1" customWidth="1"/>
    <col min="10765" max="11008" width="9.140625" style="2"/>
    <col min="11009" max="11009" width="29.85546875" style="2" customWidth="1"/>
    <col min="11010" max="11010" width="32.7109375" style="2" customWidth="1"/>
    <col min="11011" max="11011" width="15.28515625" style="2" customWidth="1"/>
    <col min="11012" max="11012" width="18" style="2" customWidth="1"/>
    <col min="11013" max="11013" width="2.7109375" style="2" customWidth="1"/>
    <col min="11014" max="11018" width="9.140625" style="2"/>
    <col min="11019" max="11020" width="11.28515625" style="2" bestFit="1" customWidth="1"/>
    <col min="11021" max="11264" width="9.140625" style="2"/>
    <col min="11265" max="11265" width="29.85546875" style="2" customWidth="1"/>
    <col min="11266" max="11266" width="32.7109375" style="2" customWidth="1"/>
    <col min="11267" max="11267" width="15.28515625" style="2" customWidth="1"/>
    <col min="11268" max="11268" width="18" style="2" customWidth="1"/>
    <col min="11269" max="11269" width="2.7109375" style="2" customWidth="1"/>
    <col min="11270" max="11274" width="9.140625" style="2"/>
    <col min="11275" max="11276" width="11.28515625" style="2" bestFit="1" customWidth="1"/>
    <col min="11277" max="11520" width="9.140625" style="2"/>
    <col min="11521" max="11521" width="29.85546875" style="2" customWidth="1"/>
    <col min="11522" max="11522" width="32.7109375" style="2" customWidth="1"/>
    <col min="11523" max="11523" width="15.28515625" style="2" customWidth="1"/>
    <col min="11524" max="11524" width="18" style="2" customWidth="1"/>
    <col min="11525" max="11525" width="2.7109375" style="2" customWidth="1"/>
    <col min="11526" max="11530" width="9.140625" style="2"/>
    <col min="11531" max="11532" width="11.28515625" style="2" bestFit="1" customWidth="1"/>
    <col min="11533" max="11776" width="9.140625" style="2"/>
    <col min="11777" max="11777" width="29.85546875" style="2" customWidth="1"/>
    <col min="11778" max="11778" width="32.7109375" style="2" customWidth="1"/>
    <col min="11779" max="11779" width="15.28515625" style="2" customWidth="1"/>
    <col min="11780" max="11780" width="18" style="2" customWidth="1"/>
    <col min="11781" max="11781" width="2.7109375" style="2" customWidth="1"/>
    <col min="11782" max="11786" width="9.140625" style="2"/>
    <col min="11787" max="11788" width="11.28515625" style="2" bestFit="1" customWidth="1"/>
    <col min="11789" max="12032" width="9.140625" style="2"/>
    <col min="12033" max="12033" width="29.85546875" style="2" customWidth="1"/>
    <col min="12034" max="12034" width="32.7109375" style="2" customWidth="1"/>
    <col min="12035" max="12035" width="15.28515625" style="2" customWidth="1"/>
    <col min="12036" max="12036" width="18" style="2" customWidth="1"/>
    <col min="12037" max="12037" width="2.7109375" style="2" customWidth="1"/>
    <col min="12038" max="12042" width="9.140625" style="2"/>
    <col min="12043" max="12044" width="11.28515625" style="2" bestFit="1" customWidth="1"/>
    <col min="12045" max="12288" width="9.140625" style="2"/>
    <col min="12289" max="12289" width="29.85546875" style="2" customWidth="1"/>
    <col min="12290" max="12290" width="32.7109375" style="2" customWidth="1"/>
    <col min="12291" max="12291" width="15.28515625" style="2" customWidth="1"/>
    <col min="12292" max="12292" width="18" style="2" customWidth="1"/>
    <col min="12293" max="12293" width="2.7109375" style="2" customWidth="1"/>
    <col min="12294" max="12298" width="9.140625" style="2"/>
    <col min="12299" max="12300" width="11.28515625" style="2" bestFit="1" customWidth="1"/>
    <col min="12301" max="12544" width="9.140625" style="2"/>
    <col min="12545" max="12545" width="29.85546875" style="2" customWidth="1"/>
    <col min="12546" max="12546" width="32.7109375" style="2" customWidth="1"/>
    <col min="12547" max="12547" width="15.28515625" style="2" customWidth="1"/>
    <col min="12548" max="12548" width="18" style="2" customWidth="1"/>
    <col min="12549" max="12549" width="2.7109375" style="2" customWidth="1"/>
    <col min="12550" max="12554" width="9.140625" style="2"/>
    <col min="12555" max="12556" width="11.28515625" style="2" bestFit="1" customWidth="1"/>
    <col min="12557" max="12800" width="9.140625" style="2"/>
    <col min="12801" max="12801" width="29.85546875" style="2" customWidth="1"/>
    <col min="12802" max="12802" width="32.7109375" style="2" customWidth="1"/>
    <col min="12803" max="12803" width="15.28515625" style="2" customWidth="1"/>
    <col min="12804" max="12804" width="18" style="2" customWidth="1"/>
    <col min="12805" max="12805" width="2.7109375" style="2" customWidth="1"/>
    <col min="12806" max="12810" width="9.140625" style="2"/>
    <col min="12811" max="12812" width="11.28515625" style="2" bestFit="1" customWidth="1"/>
    <col min="12813" max="13056" width="9.140625" style="2"/>
    <col min="13057" max="13057" width="29.85546875" style="2" customWidth="1"/>
    <col min="13058" max="13058" width="32.7109375" style="2" customWidth="1"/>
    <col min="13059" max="13059" width="15.28515625" style="2" customWidth="1"/>
    <col min="13060" max="13060" width="18" style="2" customWidth="1"/>
    <col min="13061" max="13061" width="2.7109375" style="2" customWidth="1"/>
    <col min="13062" max="13066" width="9.140625" style="2"/>
    <col min="13067" max="13068" width="11.28515625" style="2" bestFit="1" customWidth="1"/>
    <col min="13069" max="13312" width="9.140625" style="2"/>
    <col min="13313" max="13313" width="29.85546875" style="2" customWidth="1"/>
    <col min="13314" max="13314" width="32.7109375" style="2" customWidth="1"/>
    <col min="13315" max="13315" width="15.28515625" style="2" customWidth="1"/>
    <col min="13316" max="13316" width="18" style="2" customWidth="1"/>
    <col min="13317" max="13317" width="2.7109375" style="2" customWidth="1"/>
    <col min="13318" max="13322" width="9.140625" style="2"/>
    <col min="13323" max="13324" width="11.28515625" style="2" bestFit="1" customWidth="1"/>
    <col min="13325" max="13568" width="9.140625" style="2"/>
    <col min="13569" max="13569" width="29.85546875" style="2" customWidth="1"/>
    <col min="13570" max="13570" width="32.7109375" style="2" customWidth="1"/>
    <col min="13571" max="13571" width="15.28515625" style="2" customWidth="1"/>
    <col min="13572" max="13572" width="18" style="2" customWidth="1"/>
    <col min="13573" max="13573" width="2.7109375" style="2" customWidth="1"/>
    <col min="13574" max="13578" width="9.140625" style="2"/>
    <col min="13579" max="13580" width="11.28515625" style="2" bestFit="1" customWidth="1"/>
    <col min="13581" max="13824" width="9.140625" style="2"/>
    <col min="13825" max="13825" width="29.85546875" style="2" customWidth="1"/>
    <col min="13826" max="13826" width="32.7109375" style="2" customWidth="1"/>
    <col min="13827" max="13827" width="15.28515625" style="2" customWidth="1"/>
    <col min="13828" max="13828" width="18" style="2" customWidth="1"/>
    <col min="13829" max="13829" width="2.7109375" style="2" customWidth="1"/>
    <col min="13830" max="13834" width="9.140625" style="2"/>
    <col min="13835" max="13836" width="11.28515625" style="2" bestFit="1" customWidth="1"/>
    <col min="13837" max="14080" width="9.140625" style="2"/>
    <col min="14081" max="14081" width="29.85546875" style="2" customWidth="1"/>
    <col min="14082" max="14082" width="32.7109375" style="2" customWidth="1"/>
    <col min="14083" max="14083" width="15.28515625" style="2" customWidth="1"/>
    <col min="14084" max="14084" width="18" style="2" customWidth="1"/>
    <col min="14085" max="14085" width="2.7109375" style="2" customWidth="1"/>
    <col min="14086" max="14090" width="9.140625" style="2"/>
    <col min="14091" max="14092" width="11.28515625" style="2" bestFit="1" customWidth="1"/>
    <col min="14093" max="14336" width="9.140625" style="2"/>
    <col min="14337" max="14337" width="29.85546875" style="2" customWidth="1"/>
    <col min="14338" max="14338" width="32.7109375" style="2" customWidth="1"/>
    <col min="14339" max="14339" width="15.28515625" style="2" customWidth="1"/>
    <col min="14340" max="14340" width="18" style="2" customWidth="1"/>
    <col min="14341" max="14341" width="2.7109375" style="2" customWidth="1"/>
    <col min="14342" max="14346" width="9.140625" style="2"/>
    <col min="14347" max="14348" width="11.28515625" style="2" bestFit="1" customWidth="1"/>
    <col min="14349" max="14592" width="9.140625" style="2"/>
    <col min="14593" max="14593" width="29.85546875" style="2" customWidth="1"/>
    <col min="14594" max="14594" width="32.7109375" style="2" customWidth="1"/>
    <col min="14595" max="14595" width="15.28515625" style="2" customWidth="1"/>
    <col min="14596" max="14596" width="18" style="2" customWidth="1"/>
    <col min="14597" max="14597" width="2.7109375" style="2" customWidth="1"/>
    <col min="14598" max="14602" width="9.140625" style="2"/>
    <col min="14603" max="14604" width="11.28515625" style="2" bestFit="1" customWidth="1"/>
    <col min="14605" max="14848" width="9.140625" style="2"/>
    <col min="14849" max="14849" width="29.85546875" style="2" customWidth="1"/>
    <col min="14850" max="14850" width="32.7109375" style="2" customWidth="1"/>
    <col min="14851" max="14851" width="15.28515625" style="2" customWidth="1"/>
    <col min="14852" max="14852" width="18" style="2" customWidth="1"/>
    <col min="14853" max="14853" width="2.7109375" style="2" customWidth="1"/>
    <col min="14854" max="14858" width="9.140625" style="2"/>
    <col min="14859" max="14860" width="11.28515625" style="2" bestFit="1" customWidth="1"/>
    <col min="14861" max="15104" width="9.140625" style="2"/>
    <col min="15105" max="15105" width="29.85546875" style="2" customWidth="1"/>
    <col min="15106" max="15106" width="32.7109375" style="2" customWidth="1"/>
    <col min="15107" max="15107" width="15.28515625" style="2" customWidth="1"/>
    <col min="15108" max="15108" width="18" style="2" customWidth="1"/>
    <col min="15109" max="15109" width="2.7109375" style="2" customWidth="1"/>
    <col min="15110" max="15114" width="9.140625" style="2"/>
    <col min="15115" max="15116" width="11.28515625" style="2" bestFit="1" customWidth="1"/>
    <col min="15117" max="15360" width="9.140625" style="2"/>
    <col min="15361" max="15361" width="29.85546875" style="2" customWidth="1"/>
    <col min="15362" max="15362" width="32.7109375" style="2" customWidth="1"/>
    <col min="15363" max="15363" width="15.28515625" style="2" customWidth="1"/>
    <col min="15364" max="15364" width="18" style="2" customWidth="1"/>
    <col min="15365" max="15365" width="2.7109375" style="2" customWidth="1"/>
    <col min="15366" max="15370" width="9.140625" style="2"/>
    <col min="15371" max="15372" width="11.28515625" style="2" bestFit="1" customWidth="1"/>
    <col min="15373" max="15616" width="9.140625" style="2"/>
    <col min="15617" max="15617" width="29.85546875" style="2" customWidth="1"/>
    <col min="15618" max="15618" width="32.7109375" style="2" customWidth="1"/>
    <col min="15619" max="15619" width="15.28515625" style="2" customWidth="1"/>
    <col min="15620" max="15620" width="18" style="2" customWidth="1"/>
    <col min="15621" max="15621" width="2.7109375" style="2" customWidth="1"/>
    <col min="15622" max="15626" width="9.140625" style="2"/>
    <col min="15627" max="15628" width="11.28515625" style="2" bestFit="1" customWidth="1"/>
    <col min="15629" max="15872" width="9.140625" style="2"/>
    <col min="15873" max="15873" width="29.85546875" style="2" customWidth="1"/>
    <col min="15874" max="15874" width="32.7109375" style="2" customWidth="1"/>
    <col min="15875" max="15875" width="15.28515625" style="2" customWidth="1"/>
    <col min="15876" max="15876" width="18" style="2" customWidth="1"/>
    <col min="15877" max="15877" width="2.7109375" style="2" customWidth="1"/>
    <col min="15878" max="15882" width="9.140625" style="2"/>
    <col min="15883" max="15884" width="11.28515625" style="2" bestFit="1" customWidth="1"/>
    <col min="15885" max="16128" width="9.140625" style="2"/>
    <col min="16129" max="16129" width="29.85546875" style="2" customWidth="1"/>
    <col min="16130" max="16130" width="32.7109375" style="2" customWidth="1"/>
    <col min="16131" max="16131" width="15.28515625" style="2" customWidth="1"/>
    <col min="16132" max="16132" width="18" style="2" customWidth="1"/>
    <col min="16133" max="16133" width="2.7109375" style="2" customWidth="1"/>
    <col min="16134" max="16138" width="9.140625" style="2"/>
    <col min="16139" max="16140" width="11.28515625" style="2" bestFit="1" customWidth="1"/>
    <col min="16141" max="16384" width="9.140625" style="2"/>
  </cols>
  <sheetData>
    <row r="1" spans="1:5" ht="23.25">
      <c r="A1" s="259" t="s">
        <v>0</v>
      </c>
      <c r="B1" s="259"/>
      <c r="C1" s="259"/>
      <c r="D1" s="259"/>
      <c r="E1" s="1"/>
    </row>
    <row r="2" spans="1:5" ht="20.25">
      <c r="A2" s="260" t="s">
        <v>1</v>
      </c>
      <c r="B2" s="260"/>
      <c r="C2" s="260"/>
      <c r="D2" s="260"/>
    </row>
    <row r="3" spans="1:5" ht="24.75" customHeight="1">
      <c r="A3" s="253" t="s">
        <v>237</v>
      </c>
      <c r="B3" s="3"/>
      <c r="C3" s="4"/>
      <c r="D3" s="5"/>
    </row>
    <row r="4" spans="1:5" s="9" customFormat="1" ht="13.5" customHeight="1">
      <c r="A4" s="6"/>
      <c r="B4" s="7" t="s">
        <v>239</v>
      </c>
      <c r="C4" s="8" t="s">
        <v>2</v>
      </c>
      <c r="D4" s="8" t="s">
        <v>3</v>
      </c>
    </row>
    <row r="5" spans="1:5">
      <c r="A5" s="5" t="s">
        <v>4</v>
      </c>
      <c r="B5" s="10">
        <v>0</v>
      </c>
      <c r="C5" s="6">
        <v>0.55000000000000004</v>
      </c>
      <c r="D5" s="6">
        <f>+B5*C5</f>
        <v>0</v>
      </c>
    </row>
    <row r="6" spans="1:5">
      <c r="A6" s="5" t="s">
        <v>5</v>
      </c>
      <c r="B6" s="10">
        <v>0</v>
      </c>
      <c r="C6" s="6">
        <v>0.9</v>
      </c>
      <c r="D6" s="6">
        <f>+B6*C6</f>
        <v>0</v>
      </c>
    </row>
    <row r="7" spans="1:5">
      <c r="A7" s="5" t="s">
        <v>6</v>
      </c>
      <c r="B7" s="10">
        <v>0</v>
      </c>
      <c r="C7" s="6">
        <v>0.9</v>
      </c>
      <c r="D7" s="6">
        <f>+B7*C7</f>
        <v>0</v>
      </c>
    </row>
    <row r="8" spans="1:5">
      <c r="A8" s="5" t="s">
        <v>7</v>
      </c>
      <c r="B8" s="10">
        <v>0</v>
      </c>
      <c r="C8" s="6">
        <v>0.99</v>
      </c>
      <c r="D8" s="6">
        <f>+B8*C8</f>
        <v>0</v>
      </c>
    </row>
    <row r="9" spans="1:5">
      <c r="A9" s="5" t="s">
        <v>8</v>
      </c>
      <c r="B9" s="10">
        <v>0</v>
      </c>
      <c r="C9" s="6">
        <v>1.2</v>
      </c>
      <c r="D9" s="6">
        <f>+B9*C9</f>
        <v>0</v>
      </c>
    </row>
    <row r="10" spans="1:5">
      <c r="A10" s="5" t="s">
        <v>9</v>
      </c>
      <c r="B10" s="6">
        <f>SUM(B5:B8)*0.1</f>
        <v>0</v>
      </c>
      <c r="C10" s="5"/>
      <c r="D10" s="5"/>
    </row>
    <row r="11" spans="1:5">
      <c r="A11" s="5" t="s">
        <v>10</v>
      </c>
      <c r="B11" s="6">
        <f>SUM(B6:B9)*0.1</f>
        <v>0</v>
      </c>
      <c r="C11" s="5"/>
      <c r="D11" s="5"/>
    </row>
    <row r="12" spans="1:5">
      <c r="A12" s="5" t="s">
        <v>11</v>
      </c>
      <c r="B12" s="6">
        <f>SUM(B10:B11)*0.1</f>
        <v>0</v>
      </c>
      <c r="C12" s="5"/>
      <c r="D12" s="5"/>
    </row>
    <row r="13" spans="1:5">
      <c r="A13" s="5" t="s">
        <v>12</v>
      </c>
      <c r="B13" s="10">
        <v>0</v>
      </c>
      <c r="C13" s="5"/>
      <c r="D13" s="5"/>
    </row>
    <row r="14" spans="1:5">
      <c r="A14" s="5" t="s">
        <v>13</v>
      </c>
      <c r="B14" s="10">
        <v>0</v>
      </c>
      <c r="C14" s="5"/>
      <c r="D14" s="5"/>
    </row>
    <row r="15" spans="1:5">
      <c r="A15" s="5" t="s">
        <v>14</v>
      </c>
      <c r="B15" s="11">
        <v>3395</v>
      </c>
      <c r="C15" s="12" t="s">
        <v>15</v>
      </c>
      <c r="D15" s="5"/>
    </row>
    <row r="16" spans="1:5">
      <c r="A16" s="5" t="s">
        <v>16</v>
      </c>
      <c r="B16" s="13">
        <v>0</v>
      </c>
    </row>
    <row r="17" spans="1:11">
      <c r="A17" s="5" t="s">
        <v>17</v>
      </c>
      <c r="B17" s="14">
        <v>0</v>
      </c>
    </row>
    <row r="18" spans="1:11" ht="13.5" thickBot="1">
      <c r="B18" s="15"/>
    </row>
    <row r="19" spans="1:11" ht="37.5" thickTop="1" thickBot="1">
      <c r="A19" s="16" t="s">
        <v>18</v>
      </c>
      <c r="B19" s="17" t="s">
        <v>19</v>
      </c>
      <c r="C19" s="18" t="s">
        <v>3</v>
      </c>
      <c r="D19" s="19" t="s">
        <v>20</v>
      </c>
      <c r="E19" s="20"/>
    </row>
    <row r="20" spans="1:11" ht="18">
      <c r="A20" s="21" t="s">
        <v>21</v>
      </c>
      <c r="B20" s="22"/>
      <c r="C20" s="23"/>
      <c r="D20" s="24"/>
      <c r="E20" s="20"/>
    </row>
    <row r="21" spans="1:11">
      <c r="A21" s="25" t="s">
        <v>22</v>
      </c>
      <c r="B21" s="26"/>
      <c r="C21" s="26"/>
      <c r="D21" s="27"/>
    </row>
    <row r="22" spans="1:11">
      <c r="A22" s="28" t="s">
        <v>23</v>
      </c>
      <c r="B22" s="29" t="s">
        <v>24</v>
      </c>
      <c r="C22" s="30">
        <f>+SUM(D5:D9)</f>
        <v>0</v>
      </c>
      <c r="D22" s="31">
        <f>C22*$B$15</f>
        <v>0</v>
      </c>
      <c r="E22" s="5"/>
    </row>
    <row r="23" spans="1:11">
      <c r="A23" s="28" t="s">
        <v>25</v>
      </c>
      <c r="B23" s="32">
        <v>5.9506999999999997E-2</v>
      </c>
      <c r="C23" s="30">
        <f>+B23*SUM(D5:D9)</f>
        <v>0</v>
      </c>
      <c r="D23" s="33">
        <f>C23*$B$15</f>
        <v>0</v>
      </c>
      <c r="E23" s="5"/>
    </row>
    <row r="24" spans="1:11">
      <c r="A24" s="34"/>
      <c r="B24" s="35"/>
      <c r="C24" s="36"/>
      <c r="D24" s="37"/>
    </row>
    <row r="25" spans="1:11">
      <c r="A25" s="38" t="s">
        <v>26</v>
      </c>
      <c r="B25" s="29"/>
      <c r="C25" s="30"/>
      <c r="D25" s="33"/>
    </row>
    <row r="26" spans="1:11">
      <c r="A26" s="28" t="s">
        <v>27</v>
      </c>
      <c r="B26" s="29">
        <v>1</v>
      </c>
      <c r="C26" s="30">
        <f>+B26*($B$11+0.55*$B$10+$B$12)</f>
        <v>0</v>
      </c>
      <c r="D26" s="33">
        <f>C26*2726</f>
        <v>0</v>
      </c>
    </row>
    <row r="27" spans="1:11">
      <c r="A27" s="28" t="s">
        <v>28</v>
      </c>
      <c r="B27" s="29">
        <v>1</v>
      </c>
      <c r="C27" s="30">
        <f>B27*B12</f>
        <v>0</v>
      </c>
      <c r="D27" s="33">
        <f>C27*$B$15</f>
        <v>0</v>
      </c>
      <c r="F27" s="5"/>
    </row>
    <row r="28" spans="1:11">
      <c r="A28" s="28" t="s">
        <v>29</v>
      </c>
      <c r="B28" s="29" t="s">
        <v>30</v>
      </c>
      <c r="C28" s="30"/>
      <c r="D28" s="33"/>
      <c r="F28" s="5"/>
    </row>
    <row r="29" spans="1:11">
      <c r="A29" s="28" t="s">
        <v>31</v>
      </c>
      <c r="B29" s="39" t="s">
        <v>30</v>
      </c>
      <c r="C29" s="30"/>
      <c r="D29" s="33"/>
    </row>
    <row r="30" spans="1:11">
      <c r="A30" s="28" t="s">
        <v>32</v>
      </c>
      <c r="B30" s="29" t="s">
        <v>33</v>
      </c>
      <c r="C30" s="36"/>
      <c r="D30" s="33">
        <f>+SUM(B5:B8)*261.97</f>
        <v>0</v>
      </c>
    </row>
    <row r="31" spans="1:11" ht="13.5" thickBot="1">
      <c r="A31" s="40" t="s">
        <v>34</v>
      </c>
      <c r="B31" s="41"/>
      <c r="C31" s="42">
        <f>SUM(C22:C30)</f>
        <v>0</v>
      </c>
      <c r="D31" s="43">
        <f>SUM(D22:D30)</f>
        <v>0</v>
      </c>
      <c r="K31" s="44"/>
    </row>
    <row r="32" spans="1:11" ht="15.75" thickTop="1">
      <c r="A32" s="21" t="s">
        <v>35</v>
      </c>
      <c r="B32" s="26"/>
      <c r="C32" s="26"/>
      <c r="D32" s="27"/>
    </row>
    <row r="33" spans="1:6">
      <c r="A33" s="25" t="s">
        <v>36</v>
      </c>
      <c r="B33" s="45"/>
      <c r="C33" s="45"/>
      <c r="D33" s="46"/>
      <c r="E33" s="5"/>
      <c r="F33" s="5"/>
    </row>
    <row r="34" spans="1:6">
      <c r="A34" s="28" t="s">
        <v>37</v>
      </c>
      <c r="B34" s="47" t="s">
        <v>38</v>
      </c>
      <c r="C34" s="45"/>
      <c r="D34" s="48">
        <f>+C31*28.3</f>
        <v>0</v>
      </c>
      <c r="E34" s="5"/>
      <c r="F34" s="5"/>
    </row>
    <row r="35" spans="1:6">
      <c r="A35" s="34"/>
      <c r="B35" s="49"/>
      <c r="C35" s="36"/>
      <c r="D35" s="37"/>
    </row>
    <row r="36" spans="1:6">
      <c r="A36" s="25" t="s">
        <v>39</v>
      </c>
      <c r="B36" s="50"/>
      <c r="C36" s="30"/>
      <c r="D36" s="33"/>
    </row>
    <row r="37" spans="1:6" s="53" customFormat="1">
      <c r="A37" s="51" t="s">
        <v>40</v>
      </c>
      <c r="B37" s="50" t="s">
        <v>41</v>
      </c>
      <c r="C37" s="52"/>
      <c r="D37" s="33">
        <f>26.38*SUM(B5:B9)</f>
        <v>0</v>
      </c>
    </row>
    <row r="38" spans="1:6">
      <c r="A38" s="51" t="s">
        <v>42</v>
      </c>
      <c r="B38" s="50" t="s">
        <v>43</v>
      </c>
      <c r="C38" s="30"/>
      <c r="D38" s="33">
        <f>+SUM(B5:B9)*5</f>
        <v>0</v>
      </c>
    </row>
    <row r="39" spans="1:6">
      <c r="A39" s="54"/>
      <c r="B39" s="55"/>
      <c r="C39" s="36"/>
      <c r="D39" s="37"/>
    </row>
    <row r="40" spans="1:6">
      <c r="A40" s="38" t="s">
        <v>44</v>
      </c>
      <c r="B40" s="56"/>
      <c r="C40" s="36"/>
      <c r="D40" s="37"/>
    </row>
    <row r="41" spans="1:6">
      <c r="A41" s="28" t="s">
        <v>45</v>
      </c>
      <c r="B41" s="47" t="s">
        <v>46</v>
      </c>
      <c r="C41" s="30"/>
      <c r="D41" s="57">
        <f>+SUM(B5:B9)*49.35</f>
        <v>0</v>
      </c>
      <c r="E41" s="5"/>
      <c r="F41" s="5"/>
    </row>
    <row r="42" spans="1:6">
      <c r="A42" s="28" t="s">
        <v>47</v>
      </c>
      <c r="B42" s="47" t="s">
        <v>48</v>
      </c>
      <c r="C42" s="30"/>
      <c r="D42" s="57">
        <f>+(B5+B6)*15.81</f>
        <v>0</v>
      </c>
      <c r="E42" s="5"/>
      <c r="F42" s="5"/>
    </row>
    <row r="43" spans="1:6">
      <c r="A43" s="51" t="s">
        <v>49</v>
      </c>
      <c r="B43" s="47" t="s">
        <v>50</v>
      </c>
      <c r="C43" s="30"/>
      <c r="D43" s="57">
        <f>+SUM(B5:B9)*100</f>
        <v>0</v>
      </c>
    </row>
    <row r="44" spans="1:6">
      <c r="A44" s="28" t="s">
        <v>51</v>
      </c>
      <c r="B44" s="58" t="s">
        <v>52</v>
      </c>
      <c r="C44" s="30"/>
      <c r="D44" s="33">
        <f>+B16*5215</f>
        <v>0</v>
      </c>
    </row>
    <row r="45" spans="1:6">
      <c r="A45" s="28" t="s">
        <v>53</v>
      </c>
      <c r="B45" s="47" t="s">
        <v>54</v>
      </c>
      <c r="C45" s="30"/>
      <c r="D45" s="33">
        <f>+B17*3104</f>
        <v>0</v>
      </c>
    </row>
    <row r="46" spans="1:6" ht="13.5" thickBot="1">
      <c r="A46" s="28" t="s">
        <v>55</v>
      </c>
      <c r="B46" s="47" t="s">
        <v>56</v>
      </c>
      <c r="C46" s="45">
        <f>SUM(B5:B9,B12)</f>
        <v>0</v>
      </c>
      <c r="D46" s="59">
        <f>+C46*0.960162</f>
        <v>0</v>
      </c>
    </row>
    <row r="47" spans="1:6" ht="13.5" thickTop="1">
      <c r="A47" s="60" t="s">
        <v>57</v>
      </c>
      <c r="B47" s="61" t="s">
        <v>58</v>
      </c>
      <c r="C47" s="62"/>
      <c r="D47" s="63">
        <f>+SUM(B5:B9,B12)*1660</f>
        <v>0</v>
      </c>
    </row>
    <row r="48" spans="1:6" ht="13.5" thickBot="1">
      <c r="A48" s="40" t="s">
        <v>59</v>
      </c>
      <c r="B48" s="64"/>
      <c r="C48" s="64"/>
      <c r="D48" s="65">
        <f>SUM(D34:D47)</f>
        <v>0</v>
      </c>
    </row>
    <row r="49" spans="1:4" ht="15.75" thickTop="1">
      <c r="A49" s="21" t="s">
        <v>60</v>
      </c>
      <c r="B49" s="66"/>
      <c r="C49" s="66"/>
      <c r="D49" s="67"/>
    </row>
    <row r="50" spans="1:4" ht="14.25">
      <c r="A50" s="28" t="s">
        <v>61</v>
      </c>
      <c r="B50" s="47" t="s">
        <v>62</v>
      </c>
      <c r="C50" s="45">
        <f>B16</f>
        <v>0</v>
      </c>
      <c r="D50" s="33">
        <f>+C50*176.33</f>
        <v>0</v>
      </c>
    </row>
    <row r="51" spans="1:4">
      <c r="A51" s="34"/>
      <c r="B51" s="56"/>
      <c r="C51" s="45"/>
      <c r="D51" s="59">
        <f>+C51*180</f>
        <v>0</v>
      </c>
    </row>
    <row r="52" spans="1:4" ht="13.5" thickBot="1">
      <c r="A52" s="40" t="s">
        <v>63</v>
      </c>
      <c r="B52" s="64"/>
      <c r="C52" s="64"/>
      <c r="D52" s="65">
        <f>SUM(D50:D51)</f>
        <v>0</v>
      </c>
    </row>
    <row r="53" spans="1:4" ht="14.25" thickTop="1" thickBot="1">
      <c r="A53" s="28"/>
      <c r="B53" s="45"/>
      <c r="C53" s="45"/>
      <c r="D53" s="46"/>
    </row>
    <row r="54" spans="1:4" ht="16.5" thickTop="1" thickBot="1">
      <c r="A54" s="68" t="s">
        <v>64</v>
      </c>
      <c r="B54" s="69"/>
      <c r="C54" s="69"/>
      <c r="D54" s="70">
        <f>SUM(D52+D48+D31)</f>
        <v>0</v>
      </c>
    </row>
    <row r="55" spans="1:4" ht="14.25" thickTop="1" thickBot="1">
      <c r="A55" s="71"/>
      <c r="B55" s="72"/>
      <c r="C55" s="72"/>
      <c r="D55" s="73"/>
    </row>
    <row r="56" spans="1:4" ht="13.5" thickTop="1"/>
  </sheetData>
  <mergeCells count="2">
    <mergeCell ref="A1:D1"/>
    <mergeCell ref="A2:D2"/>
  </mergeCells>
  <pageMargins left="0.7" right="0.7" top="0.75" bottom="0.75" header="0.3" footer="0.3"/>
  <ignoredErrors>
    <ignoredError sqref="B11" formulaRange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6"/>
  <sheetViews>
    <sheetView workbookViewId="0">
      <selection activeCell="G23" sqref="G23"/>
    </sheetView>
  </sheetViews>
  <sheetFormatPr defaultRowHeight="12.75"/>
  <cols>
    <col min="1" max="1" width="29.85546875" style="2" customWidth="1"/>
    <col min="2" max="2" width="32.7109375" style="2" customWidth="1"/>
    <col min="3" max="3" width="15.28515625" style="2" customWidth="1"/>
    <col min="4" max="4" width="18" style="2" customWidth="1"/>
    <col min="5" max="5" width="2.7109375" style="2" customWidth="1"/>
    <col min="6" max="10" width="9.140625" style="2"/>
    <col min="11" max="12" width="11.28515625" style="2" bestFit="1" customWidth="1"/>
    <col min="13" max="256" width="9.140625" style="2"/>
    <col min="257" max="257" width="29.85546875" style="2" customWidth="1"/>
    <col min="258" max="258" width="32.7109375" style="2" customWidth="1"/>
    <col min="259" max="259" width="15.28515625" style="2" customWidth="1"/>
    <col min="260" max="260" width="18" style="2" customWidth="1"/>
    <col min="261" max="261" width="2.7109375" style="2" customWidth="1"/>
    <col min="262" max="266" width="9.140625" style="2"/>
    <col min="267" max="268" width="11.28515625" style="2" bestFit="1" customWidth="1"/>
    <col min="269" max="512" width="9.140625" style="2"/>
    <col min="513" max="513" width="29.85546875" style="2" customWidth="1"/>
    <col min="514" max="514" width="32.7109375" style="2" customWidth="1"/>
    <col min="515" max="515" width="15.28515625" style="2" customWidth="1"/>
    <col min="516" max="516" width="18" style="2" customWidth="1"/>
    <col min="517" max="517" width="2.7109375" style="2" customWidth="1"/>
    <col min="518" max="522" width="9.140625" style="2"/>
    <col min="523" max="524" width="11.28515625" style="2" bestFit="1" customWidth="1"/>
    <col min="525" max="768" width="9.140625" style="2"/>
    <col min="769" max="769" width="29.85546875" style="2" customWidth="1"/>
    <col min="770" max="770" width="32.7109375" style="2" customWidth="1"/>
    <col min="771" max="771" width="15.28515625" style="2" customWidth="1"/>
    <col min="772" max="772" width="18" style="2" customWidth="1"/>
    <col min="773" max="773" width="2.7109375" style="2" customWidth="1"/>
    <col min="774" max="778" width="9.140625" style="2"/>
    <col min="779" max="780" width="11.28515625" style="2" bestFit="1" customWidth="1"/>
    <col min="781" max="1024" width="9.140625" style="2"/>
    <col min="1025" max="1025" width="29.85546875" style="2" customWidth="1"/>
    <col min="1026" max="1026" width="32.7109375" style="2" customWidth="1"/>
    <col min="1027" max="1027" width="15.28515625" style="2" customWidth="1"/>
    <col min="1028" max="1028" width="18" style="2" customWidth="1"/>
    <col min="1029" max="1029" width="2.7109375" style="2" customWidth="1"/>
    <col min="1030" max="1034" width="9.140625" style="2"/>
    <col min="1035" max="1036" width="11.28515625" style="2" bestFit="1" customWidth="1"/>
    <col min="1037" max="1280" width="9.140625" style="2"/>
    <col min="1281" max="1281" width="29.85546875" style="2" customWidth="1"/>
    <col min="1282" max="1282" width="32.7109375" style="2" customWidth="1"/>
    <col min="1283" max="1283" width="15.28515625" style="2" customWidth="1"/>
    <col min="1284" max="1284" width="18" style="2" customWidth="1"/>
    <col min="1285" max="1285" width="2.7109375" style="2" customWidth="1"/>
    <col min="1286" max="1290" width="9.140625" style="2"/>
    <col min="1291" max="1292" width="11.28515625" style="2" bestFit="1" customWidth="1"/>
    <col min="1293" max="1536" width="9.140625" style="2"/>
    <col min="1537" max="1537" width="29.85546875" style="2" customWidth="1"/>
    <col min="1538" max="1538" width="32.7109375" style="2" customWidth="1"/>
    <col min="1539" max="1539" width="15.28515625" style="2" customWidth="1"/>
    <col min="1540" max="1540" width="18" style="2" customWidth="1"/>
    <col min="1541" max="1541" width="2.7109375" style="2" customWidth="1"/>
    <col min="1542" max="1546" width="9.140625" style="2"/>
    <col min="1547" max="1548" width="11.28515625" style="2" bestFit="1" customWidth="1"/>
    <col min="1549" max="1792" width="9.140625" style="2"/>
    <col min="1793" max="1793" width="29.85546875" style="2" customWidth="1"/>
    <col min="1794" max="1794" width="32.7109375" style="2" customWidth="1"/>
    <col min="1795" max="1795" width="15.28515625" style="2" customWidth="1"/>
    <col min="1796" max="1796" width="18" style="2" customWidth="1"/>
    <col min="1797" max="1797" width="2.7109375" style="2" customWidth="1"/>
    <col min="1798" max="1802" width="9.140625" style="2"/>
    <col min="1803" max="1804" width="11.28515625" style="2" bestFit="1" customWidth="1"/>
    <col min="1805" max="2048" width="9.140625" style="2"/>
    <col min="2049" max="2049" width="29.85546875" style="2" customWidth="1"/>
    <col min="2050" max="2050" width="32.7109375" style="2" customWidth="1"/>
    <col min="2051" max="2051" width="15.28515625" style="2" customWidth="1"/>
    <col min="2052" max="2052" width="18" style="2" customWidth="1"/>
    <col min="2053" max="2053" width="2.7109375" style="2" customWidth="1"/>
    <col min="2054" max="2058" width="9.140625" style="2"/>
    <col min="2059" max="2060" width="11.28515625" style="2" bestFit="1" customWidth="1"/>
    <col min="2061" max="2304" width="9.140625" style="2"/>
    <col min="2305" max="2305" width="29.85546875" style="2" customWidth="1"/>
    <col min="2306" max="2306" width="32.7109375" style="2" customWidth="1"/>
    <col min="2307" max="2307" width="15.28515625" style="2" customWidth="1"/>
    <col min="2308" max="2308" width="18" style="2" customWidth="1"/>
    <col min="2309" max="2309" width="2.7109375" style="2" customWidth="1"/>
    <col min="2310" max="2314" width="9.140625" style="2"/>
    <col min="2315" max="2316" width="11.28515625" style="2" bestFit="1" customWidth="1"/>
    <col min="2317" max="2560" width="9.140625" style="2"/>
    <col min="2561" max="2561" width="29.85546875" style="2" customWidth="1"/>
    <col min="2562" max="2562" width="32.7109375" style="2" customWidth="1"/>
    <col min="2563" max="2563" width="15.28515625" style="2" customWidth="1"/>
    <col min="2564" max="2564" width="18" style="2" customWidth="1"/>
    <col min="2565" max="2565" width="2.7109375" style="2" customWidth="1"/>
    <col min="2566" max="2570" width="9.140625" style="2"/>
    <col min="2571" max="2572" width="11.28515625" style="2" bestFit="1" customWidth="1"/>
    <col min="2573" max="2816" width="9.140625" style="2"/>
    <col min="2817" max="2817" width="29.85546875" style="2" customWidth="1"/>
    <col min="2818" max="2818" width="32.7109375" style="2" customWidth="1"/>
    <col min="2819" max="2819" width="15.28515625" style="2" customWidth="1"/>
    <col min="2820" max="2820" width="18" style="2" customWidth="1"/>
    <col min="2821" max="2821" width="2.7109375" style="2" customWidth="1"/>
    <col min="2822" max="2826" width="9.140625" style="2"/>
    <col min="2827" max="2828" width="11.28515625" style="2" bestFit="1" customWidth="1"/>
    <col min="2829" max="3072" width="9.140625" style="2"/>
    <col min="3073" max="3073" width="29.85546875" style="2" customWidth="1"/>
    <col min="3074" max="3074" width="32.7109375" style="2" customWidth="1"/>
    <col min="3075" max="3075" width="15.28515625" style="2" customWidth="1"/>
    <col min="3076" max="3076" width="18" style="2" customWidth="1"/>
    <col min="3077" max="3077" width="2.7109375" style="2" customWidth="1"/>
    <col min="3078" max="3082" width="9.140625" style="2"/>
    <col min="3083" max="3084" width="11.28515625" style="2" bestFit="1" customWidth="1"/>
    <col min="3085" max="3328" width="9.140625" style="2"/>
    <col min="3329" max="3329" width="29.85546875" style="2" customWidth="1"/>
    <col min="3330" max="3330" width="32.7109375" style="2" customWidth="1"/>
    <col min="3331" max="3331" width="15.28515625" style="2" customWidth="1"/>
    <col min="3332" max="3332" width="18" style="2" customWidth="1"/>
    <col min="3333" max="3333" width="2.7109375" style="2" customWidth="1"/>
    <col min="3334" max="3338" width="9.140625" style="2"/>
    <col min="3339" max="3340" width="11.28515625" style="2" bestFit="1" customWidth="1"/>
    <col min="3341" max="3584" width="9.140625" style="2"/>
    <col min="3585" max="3585" width="29.85546875" style="2" customWidth="1"/>
    <col min="3586" max="3586" width="32.7109375" style="2" customWidth="1"/>
    <col min="3587" max="3587" width="15.28515625" style="2" customWidth="1"/>
    <col min="3588" max="3588" width="18" style="2" customWidth="1"/>
    <col min="3589" max="3589" width="2.7109375" style="2" customWidth="1"/>
    <col min="3590" max="3594" width="9.140625" style="2"/>
    <col min="3595" max="3596" width="11.28515625" style="2" bestFit="1" customWidth="1"/>
    <col min="3597" max="3840" width="9.140625" style="2"/>
    <col min="3841" max="3841" width="29.85546875" style="2" customWidth="1"/>
    <col min="3842" max="3842" width="32.7109375" style="2" customWidth="1"/>
    <col min="3843" max="3843" width="15.28515625" style="2" customWidth="1"/>
    <col min="3844" max="3844" width="18" style="2" customWidth="1"/>
    <col min="3845" max="3845" width="2.7109375" style="2" customWidth="1"/>
    <col min="3846" max="3850" width="9.140625" style="2"/>
    <col min="3851" max="3852" width="11.28515625" style="2" bestFit="1" customWidth="1"/>
    <col min="3853" max="4096" width="9.140625" style="2"/>
    <col min="4097" max="4097" width="29.85546875" style="2" customWidth="1"/>
    <col min="4098" max="4098" width="32.7109375" style="2" customWidth="1"/>
    <col min="4099" max="4099" width="15.28515625" style="2" customWidth="1"/>
    <col min="4100" max="4100" width="18" style="2" customWidth="1"/>
    <col min="4101" max="4101" width="2.7109375" style="2" customWidth="1"/>
    <col min="4102" max="4106" width="9.140625" style="2"/>
    <col min="4107" max="4108" width="11.28515625" style="2" bestFit="1" customWidth="1"/>
    <col min="4109" max="4352" width="9.140625" style="2"/>
    <col min="4353" max="4353" width="29.85546875" style="2" customWidth="1"/>
    <col min="4354" max="4354" width="32.7109375" style="2" customWidth="1"/>
    <col min="4355" max="4355" width="15.28515625" style="2" customWidth="1"/>
    <col min="4356" max="4356" width="18" style="2" customWidth="1"/>
    <col min="4357" max="4357" width="2.7109375" style="2" customWidth="1"/>
    <col min="4358" max="4362" width="9.140625" style="2"/>
    <col min="4363" max="4364" width="11.28515625" style="2" bestFit="1" customWidth="1"/>
    <col min="4365" max="4608" width="9.140625" style="2"/>
    <col min="4609" max="4609" width="29.85546875" style="2" customWidth="1"/>
    <col min="4610" max="4610" width="32.7109375" style="2" customWidth="1"/>
    <col min="4611" max="4611" width="15.28515625" style="2" customWidth="1"/>
    <col min="4612" max="4612" width="18" style="2" customWidth="1"/>
    <col min="4613" max="4613" width="2.7109375" style="2" customWidth="1"/>
    <col min="4614" max="4618" width="9.140625" style="2"/>
    <col min="4619" max="4620" width="11.28515625" style="2" bestFit="1" customWidth="1"/>
    <col min="4621" max="4864" width="9.140625" style="2"/>
    <col min="4865" max="4865" width="29.85546875" style="2" customWidth="1"/>
    <col min="4866" max="4866" width="32.7109375" style="2" customWidth="1"/>
    <col min="4867" max="4867" width="15.28515625" style="2" customWidth="1"/>
    <col min="4868" max="4868" width="18" style="2" customWidth="1"/>
    <col min="4869" max="4869" width="2.7109375" style="2" customWidth="1"/>
    <col min="4870" max="4874" width="9.140625" style="2"/>
    <col min="4875" max="4876" width="11.28515625" style="2" bestFit="1" customWidth="1"/>
    <col min="4877" max="5120" width="9.140625" style="2"/>
    <col min="5121" max="5121" width="29.85546875" style="2" customWidth="1"/>
    <col min="5122" max="5122" width="32.7109375" style="2" customWidth="1"/>
    <col min="5123" max="5123" width="15.28515625" style="2" customWidth="1"/>
    <col min="5124" max="5124" width="18" style="2" customWidth="1"/>
    <col min="5125" max="5125" width="2.7109375" style="2" customWidth="1"/>
    <col min="5126" max="5130" width="9.140625" style="2"/>
    <col min="5131" max="5132" width="11.28515625" style="2" bestFit="1" customWidth="1"/>
    <col min="5133" max="5376" width="9.140625" style="2"/>
    <col min="5377" max="5377" width="29.85546875" style="2" customWidth="1"/>
    <col min="5378" max="5378" width="32.7109375" style="2" customWidth="1"/>
    <col min="5379" max="5379" width="15.28515625" style="2" customWidth="1"/>
    <col min="5380" max="5380" width="18" style="2" customWidth="1"/>
    <col min="5381" max="5381" width="2.7109375" style="2" customWidth="1"/>
    <col min="5382" max="5386" width="9.140625" style="2"/>
    <col min="5387" max="5388" width="11.28515625" style="2" bestFit="1" customWidth="1"/>
    <col min="5389" max="5632" width="9.140625" style="2"/>
    <col min="5633" max="5633" width="29.85546875" style="2" customWidth="1"/>
    <col min="5634" max="5634" width="32.7109375" style="2" customWidth="1"/>
    <col min="5635" max="5635" width="15.28515625" style="2" customWidth="1"/>
    <col min="5636" max="5636" width="18" style="2" customWidth="1"/>
    <col min="5637" max="5637" width="2.7109375" style="2" customWidth="1"/>
    <col min="5638" max="5642" width="9.140625" style="2"/>
    <col min="5643" max="5644" width="11.28515625" style="2" bestFit="1" customWidth="1"/>
    <col min="5645" max="5888" width="9.140625" style="2"/>
    <col min="5889" max="5889" width="29.85546875" style="2" customWidth="1"/>
    <col min="5890" max="5890" width="32.7109375" style="2" customWidth="1"/>
    <col min="5891" max="5891" width="15.28515625" style="2" customWidth="1"/>
    <col min="5892" max="5892" width="18" style="2" customWidth="1"/>
    <col min="5893" max="5893" width="2.7109375" style="2" customWidth="1"/>
    <col min="5894" max="5898" width="9.140625" style="2"/>
    <col min="5899" max="5900" width="11.28515625" style="2" bestFit="1" customWidth="1"/>
    <col min="5901" max="6144" width="9.140625" style="2"/>
    <col min="6145" max="6145" width="29.85546875" style="2" customWidth="1"/>
    <col min="6146" max="6146" width="32.7109375" style="2" customWidth="1"/>
    <col min="6147" max="6147" width="15.28515625" style="2" customWidth="1"/>
    <col min="6148" max="6148" width="18" style="2" customWidth="1"/>
    <col min="6149" max="6149" width="2.7109375" style="2" customWidth="1"/>
    <col min="6150" max="6154" width="9.140625" style="2"/>
    <col min="6155" max="6156" width="11.28515625" style="2" bestFit="1" customWidth="1"/>
    <col min="6157" max="6400" width="9.140625" style="2"/>
    <col min="6401" max="6401" width="29.85546875" style="2" customWidth="1"/>
    <col min="6402" max="6402" width="32.7109375" style="2" customWidth="1"/>
    <col min="6403" max="6403" width="15.28515625" style="2" customWidth="1"/>
    <col min="6404" max="6404" width="18" style="2" customWidth="1"/>
    <col min="6405" max="6405" width="2.7109375" style="2" customWidth="1"/>
    <col min="6406" max="6410" width="9.140625" style="2"/>
    <col min="6411" max="6412" width="11.28515625" style="2" bestFit="1" customWidth="1"/>
    <col min="6413" max="6656" width="9.140625" style="2"/>
    <col min="6657" max="6657" width="29.85546875" style="2" customWidth="1"/>
    <col min="6658" max="6658" width="32.7109375" style="2" customWidth="1"/>
    <col min="6659" max="6659" width="15.28515625" style="2" customWidth="1"/>
    <col min="6660" max="6660" width="18" style="2" customWidth="1"/>
    <col min="6661" max="6661" width="2.7109375" style="2" customWidth="1"/>
    <col min="6662" max="6666" width="9.140625" style="2"/>
    <col min="6667" max="6668" width="11.28515625" style="2" bestFit="1" customWidth="1"/>
    <col min="6669" max="6912" width="9.140625" style="2"/>
    <col min="6913" max="6913" width="29.85546875" style="2" customWidth="1"/>
    <col min="6914" max="6914" width="32.7109375" style="2" customWidth="1"/>
    <col min="6915" max="6915" width="15.28515625" style="2" customWidth="1"/>
    <col min="6916" max="6916" width="18" style="2" customWidth="1"/>
    <col min="6917" max="6917" width="2.7109375" style="2" customWidth="1"/>
    <col min="6918" max="6922" width="9.140625" style="2"/>
    <col min="6923" max="6924" width="11.28515625" style="2" bestFit="1" customWidth="1"/>
    <col min="6925" max="7168" width="9.140625" style="2"/>
    <col min="7169" max="7169" width="29.85546875" style="2" customWidth="1"/>
    <col min="7170" max="7170" width="32.7109375" style="2" customWidth="1"/>
    <col min="7171" max="7171" width="15.28515625" style="2" customWidth="1"/>
    <col min="7172" max="7172" width="18" style="2" customWidth="1"/>
    <col min="7173" max="7173" width="2.7109375" style="2" customWidth="1"/>
    <col min="7174" max="7178" width="9.140625" style="2"/>
    <col min="7179" max="7180" width="11.28515625" style="2" bestFit="1" customWidth="1"/>
    <col min="7181" max="7424" width="9.140625" style="2"/>
    <col min="7425" max="7425" width="29.85546875" style="2" customWidth="1"/>
    <col min="7426" max="7426" width="32.7109375" style="2" customWidth="1"/>
    <col min="7427" max="7427" width="15.28515625" style="2" customWidth="1"/>
    <col min="7428" max="7428" width="18" style="2" customWidth="1"/>
    <col min="7429" max="7429" width="2.7109375" style="2" customWidth="1"/>
    <col min="7430" max="7434" width="9.140625" style="2"/>
    <col min="7435" max="7436" width="11.28515625" style="2" bestFit="1" customWidth="1"/>
    <col min="7437" max="7680" width="9.140625" style="2"/>
    <col min="7681" max="7681" width="29.85546875" style="2" customWidth="1"/>
    <col min="7682" max="7682" width="32.7109375" style="2" customWidth="1"/>
    <col min="7683" max="7683" width="15.28515625" style="2" customWidth="1"/>
    <col min="7684" max="7684" width="18" style="2" customWidth="1"/>
    <col min="7685" max="7685" width="2.7109375" style="2" customWidth="1"/>
    <col min="7686" max="7690" width="9.140625" style="2"/>
    <col min="7691" max="7692" width="11.28515625" style="2" bestFit="1" customWidth="1"/>
    <col min="7693" max="7936" width="9.140625" style="2"/>
    <col min="7937" max="7937" width="29.85546875" style="2" customWidth="1"/>
    <col min="7938" max="7938" width="32.7109375" style="2" customWidth="1"/>
    <col min="7939" max="7939" width="15.28515625" style="2" customWidth="1"/>
    <col min="7940" max="7940" width="18" style="2" customWidth="1"/>
    <col min="7941" max="7941" width="2.7109375" style="2" customWidth="1"/>
    <col min="7942" max="7946" width="9.140625" style="2"/>
    <col min="7947" max="7948" width="11.28515625" style="2" bestFit="1" customWidth="1"/>
    <col min="7949" max="8192" width="9.140625" style="2"/>
    <col min="8193" max="8193" width="29.85546875" style="2" customWidth="1"/>
    <col min="8194" max="8194" width="32.7109375" style="2" customWidth="1"/>
    <col min="8195" max="8195" width="15.28515625" style="2" customWidth="1"/>
    <col min="8196" max="8196" width="18" style="2" customWidth="1"/>
    <col min="8197" max="8197" width="2.7109375" style="2" customWidth="1"/>
    <col min="8198" max="8202" width="9.140625" style="2"/>
    <col min="8203" max="8204" width="11.28515625" style="2" bestFit="1" customWidth="1"/>
    <col min="8205" max="8448" width="9.140625" style="2"/>
    <col min="8449" max="8449" width="29.85546875" style="2" customWidth="1"/>
    <col min="8450" max="8450" width="32.7109375" style="2" customWidth="1"/>
    <col min="8451" max="8451" width="15.28515625" style="2" customWidth="1"/>
    <col min="8452" max="8452" width="18" style="2" customWidth="1"/>
    <col min="8453" max="8453" width="2.7109375" style="2" customWidth="1"/>
    <col min="8454" max="8458" width="9.140625" style="2"/>
    <col min="8459" max="8460" width="11.28515625" style="2" bestFit="1" customWidth="1"/>
    <col min="8461" max="8704" width="9.140625" style="2"/>
    <col min="8705" max="8705" width="29.85546875" style="2" customWidth="1"/>
    <col min="8706" max="8706" width="32.7109375" style="2" customWidth="1"/>
    <col min="8707" max="8707" width="15.28515625" style="2" customWidth="1"/>
    <col min="8708" max="8708" width="18" style="2" customWidth="1"/>
    <col min="8709" max="8709" width="2.7109375" style="2" customWidth="1"/>
    <col min="8710" max="8714" width="9.140625" style="2"/>
    <col min="8715" max="8716" width="11.28515625" style="2" bestFit="1" customWidth="1"/>
    <col min="8717" max="8960" width="9.140625" style="2"/>
    <col min="8961" max="8961" width="29.85546875" style="2" customWidth="1"/>
    <col min="8962" max="8962" width="32.7109375" style="2" customWidth="1"/>
    <col min="8963" max="8963" width="15.28515625" style="2" customWidth="1"/>
    <col min="8964" max="8964" width="18" style="2" customWidth="1"/>
    <col min="8965" max="8965" width="2.7109375" style="2" customWidth="1"/>
    <col min="8966" max="8970" width="9.140625" style="2"/>
    <col min="8971" max="8972" width="11.28515625" style="2" bestFit="1" customWidth="1"/>
    <col min="8973" max="9216" width="9.140625" style="2"/>
    <col min="9217" max="9217" width="29.85546875" style="2" customWidth="1"/>
    <col min="9218" max="9218" width="32.7109375" style="2" customWidth="1"/>
    <col min="9219" max="9219" width="15.28515625" style="2" customWidth="1"/>
    <col min="9220" max="9220" width="18" style="2" customWidth="1"/>
    <col min="9221" max="9221" width="2.7109375" style="2" customWidth="1"/>
    <col min="9222" max="9226" width="9.140625" style="2"/>
    <col min="9227" max="9228" width="11.28515625" style="2" bestFit="1" customWidth="1"/>
    <col min="9229" max="9472" width="9.140625" style="2"/>
    <col min="9473" max="9473" width="29.85546875" style="2" customWidth="1"/>
    <col min="9474" max="9474" width="32.7109375" style="2" customWidth="1"/>
    <col min="9475" max="9475" width="15.28515625" style="2" customWidth="1"/>
    <col min="9476" max="9476" width="18" style="2" customWidth="1"/>
    <col min="9477" max="9477" width="2.7109375" style="2" customWidth="1"/>
    <col min="9478" max="9482" width="9.140625" style="2"/>
    <col min="9483" max="9484" width="11.28515625" style="2" bestFit="1" customWidth="1"/>
    <col min="9485" max="9728" width="9.140625" style="2"/>
    <col min="9729" max="9729" width="29.85546875" style="2" customWidth="1"/>
    <col min="9730" max="9730" width="32.7109375" style="2" customWidth="1"/>
    <col min="9731" max="9731" width="15.28515625" style="2" customWidth="1"/>
    <col min="9732" max="9732" width="18" style="2" customWidth="1"/>
    <col min="9733" max="9733" width="2.7109375" style="2" customWidth="1"/>
    <col min="9734" max="9738" width="9.140625" style="2"/>
    <col min="9739" max="9740" width="11.28515625" style="2" bestFit="1" customWidth="1"/>
    <col min="9741" max="9984" width="9.140625" style="2"/>
    <col min="9985" max="9985" width="29.85546875" style="2" customWidth="1"/>
    <col min="9986" max="9986" width="32.7109375" style="2" customWidth="1"/>
    <col min="9987" max="9987" width="15.28515625" style="2" customWidth="1"/>
    <col min="9988" max="9988" width="18" style="2" customWidth="1"/>
    <col min="9989" max="9989" width="2.7109375" style="2" customWidth="1"/>
    <col min="9990" max="9994" width="9.140625" style="2"/>
    <col min="9995" max="9996" width="11.28515625" style="2" bestFit="1" customWidth="1"/>
    <col min="9997" max="10240" width="9.140625" style="2"/>
    <col min="10241" max="10241" width="29.85546875" style="2" customWidth="1"/>
    <col min="10242" max="10242" width="32.7109375" style="2" customWidth="1"/>
    <col min="10243" max="10243" width="15.28515625" style="2" customWidth="1"/>
    <col min="10244" max="10244" width="18" style="2" customWidth="1"/>
    <col min="10245" max="10245" width="2.7109375" style="2" customWidth="1"/>
    <col min="10246" max="10250" width="9.140625" style="2"/>
    <col min="10251" max="10252" width="11.28515625" style="2" bestFit="1" customWidth="1"/>
    <col min="10253" max="10496" width="9.140625" style="2"/>
    <col min="10497" max="10497" width="29.85546875" style="2" customWidth="1"/>
    <col min="10498" max="10498" width="32.7109375" style="2" customWidth="1"/>
    <col min="10499" max="10499" width="15.28515625" style="2" customWidth="1"/>
    <col min="10500" max="10500" width="18" style="2" customWidth="1"/>
    <col min="10501" max="10501" width="2.7109375" style="2" customWidth="1"/>
    <col min="10502" max="10506" width="9.140625" style="2"/>
    <col min="10507" max="10508" width="11.28515625" style="2" bestFit="1" customWidth="1"/>
    <col min="10509" max="10752" width="9.140625" style="2"/>
    <col min="10753" max="10753" width="29.85546875" style="2" customWidth="1"/>
    <col min="10754" max="10754" width="32.7109375" style="2" customWidth="1"/>
    <col min="10755" max="10755" width="15.28515625" style="2" customWidth="1"/>
    <col min="10756" max="10756" width="18" style="2" customWidth="1"/>
    <col min="10757" max="10757" width="2.7109375" style="2" customWidth="1"/>
    <col min="10758" max="10762" width="9.140625" style="2"/>
    <col min="10763" max="10764" width="11.28515625" style="2" bestFit="1" customWidth="1"/>
    <col min="10765" max="11008" width="9.140625" style="2"/>
    <col min="11009" max="11009" width="29.85546875" style="2" customWidth="1"/>
    <col min="11010" max="11010" width="32.7109375" style="2" customWidth="1"/>
    <col min="11011" max="11011" width="15.28515625" style="2" customWidth="1"/>
    <col min="11012" max="11012" width="18" style="2" customWidth="1"/>
    <col min="11013" max="11013" width="2.7109375" style="2" customWidth="1"/>
    <col min="11014" max="11018" width="9.140625" style="2"/>
    <col min="11019" max="11020" width="11.28515625" style="2" bestFit="1" customWidth="1"/>
    <col min="11021" max="11264" width="9.140625" style="2"/>
    <col min="11265" max="11265" width="29.85546875" style="2" customWidth="1"/>
    <col min="11266" max="11266" width="32.7109375" style="2" customWidth="1"/>
    <col min="11267" max="11267" width="15.28515625" style="2" customWidth="1"/>
    <col min="11268" max="11268" width="18" style="2" customWidth="1"/>
    <col min="11269" max="11269" width="2.7109375" style="2" customWidth="1"/>
    <col min="11270" max="11274" width="9.140625" style="2"/>
    <col min="11275" max="11276" width="11.28515625" style="2" bestFit="1" customWidth="1"/>
    <col min="11277" max="11520" width="9.140625" style="2"/>
    <col min="11521" max="11521" width="29.85546875" style="2" customWidth="1"/>
    <col min="11522" max="11522" width="32.7109375" style="2" customWidth="1"/>
    <col min="11523" max="11523" width="15.28515625" style="2" customWidth="1"/>
    <col min="11524" max="11524" width="18" style="2" customWidth="1"/>
    <col min="11525" max="11525" width="2.7109375" style="2" customWidth="1"/>
    <col min="11526" max="11530" width="9.140625" style="2"/>
    <col min="11531" max="11532" width="11.28515625" style="2" bestFit="1" customWidth="1"/>
    <col min="11533" max="11776" width="9.140625" style="2"/>
    <col min="11777" max="11777" width="29.85546875" style="2" customWidth="1"/>
    <col min="11778" max="11778" width="32.7109375" style="2" customWidth="1"/>
    <col min="11779" max="11779" width="15.28515625" style="2" customWidth="1"/>
    <col min="11780" max="11780" width="18" style="2" customWidth="1"/>
    <col min="11781" max="11781" width="2.7109375" style="2" customWidth="1"/>
    <col min="11782" max="11786" width="9.140625" style="2"/>
    <col min="11787" max="11788" width="11.28515625" style="2" bestFit="1" customWidth="1"/>
    <col min="11789" max="12032" width="9.140625" style="2"/>
    <col min="12033" max="12033" width="29.85546875" style="2" customWidth="1"/>
    <col min="12034" max="12034" width="32.7109375" style="2" customWidth="1"/>
    <col min="12035" max="12035" width="15.28515625" style="2" customWidth="1"/>
    <col min="12036" max="12036" width="18" style="2" customWidth="1"/>
    <col min="12037" max="12037" width="2.7109375" style="2" customWidth="1"/>
    <col min="12038" max="12042" width="9.140625" style="2"/>
    <col min="12043" max="12044" width="11.28515625" style="2" bestFit="1" customWidth="1"/>
    <col min="12045" max="12288" width="9.140625" style="2"/>
    <col min="12289" max="12289" width="29.85546875" style="2" customWidth="1"/>
    <col min="12290" max="12290" width="32.7109375" style="2" customWidth="1"/>
    <col min="12291" max="12291" width="15.28515625" style="2" customWidth="1"/>
    <col min="12292" max="12292" width="18" style="2" customWidth="1"/>
    <col min="12293" max="12293" width="2.7109375" style="2" customWidth="1"/>
    <col min="12294" max="12298" width="9.140625" style="2"/>
    <col min="12299" max="12300" width="11.28515625" style="2" bestFit="1" customWidth="1"/>
    <col min="12301" max="12544" width="9.140625" style="2"/>
    <col min="12545" max="12545" width="29.85546875" style="2" customWidth="1"/>
    <col min="12546" max="12546" width="32.7109375" style="2" customWidth="1"/>
    <col min="12547" max="12547" width="15.28515625" style="2" customWidth="1"/>
    <col min="12548" max="12548" width="18" style="2" customWidth="1"/>
    <col min="12549" max="12549" width="2.7109375" style="2" customWidth="1"/>
    <col min="12550" max="12554" width="9.140625" style="2"/>
    <col min="12555" max="12556" width="11.28515625" style="2" bestFit="1" customWidth="1"/>
    <col min="12557" max="12800" width="9.140625" style="2"/>
    <col min="12801" max="12801" width="29.85546875" style="2" customWidth="1"/>
    <col min="12802" max="12802" width="32.7109375" style="2" customWidth="1"/>
    <col min="12803" max="12803" width="15.28515625" style="2" customWidth="1"/>
    <col min="12804" max="12804" width="18" style="2" customWidth="1"/>
    <col min="12805" max="12805" width="2.7109375" style="2" customWidth="1"/>
    <col min="12806" max="12810" width="9.140625" style="2"/>
    <col min="12811" max="12812" width="11.28515625" style="2" bestFit="1" customWidth="1"/>
    <col min="12813" max="13056" width="9.140625" style="2"/>
    <col min="13057" max="13057" width="29.85546875" style="2" customWidth="1"/>
    <col min="13058" max="13058" width="32.7109375" style="2" customWidth="1"/>
    <col min="13059" max="13059" width="15.28515625" style="2" customWidth="1"/>
    <col min="13060" max="13060" width="18" style="2" customWidth="1"/>
    <col min="13061" max="13061" width="2.7109375" style="2" customWidth="1"/>
    <col min="13062" max="13066" width="9.140625" style="2"/>
    <col min="13067" max="13068" width="11.28515625" style="2" bestFit="1" customWidth="1"/>
    <col min="13069" max="13312" width="9.140625" style="2"/>
    <col min="13313" max="13313" width="29.85546875" style="2" customWidth="1"/>
    <col min="13314" max="13314" width="32.7109375" style="2" customWidth="1"/>
    <col min="13315" max="13315" width="15.28515625" style="2" customWidth="1"/>
    <col min="13316" max="13316" width="18" style="2" customWidth="1"/>
    <col min="13317" max="13317" width="2.7109375" style="2" customWidth="1"/>
    <col min="13318" max="13322" width="9.140625" style="2"/>
    <col min="13323" max="13324" width="11.28515625" style="2" bestFit="1" customWidth="1"/>
    <col min="13325" max="13568" width="9.140625" style="2"/>
    <col min="13569" max="13569" width="29.85546875" style="2" customWidth="1"/>
    <col min="13570" max="13570" width="32.7109375" style="2" customWidth="1"/>
    <col min="13571" max="13571" width="15.28515625" style="2" customWidth="1"/>
    <col min="13572" max="13572" width="18" style="2" customWidth="1"/>
    <col min="13573" max="13573" width="2.7109375" style="2" customWidth="1"/>
    <col min="13574" max="13578" width="9.140625" style="2"/>
    <col min="13579" max="13580" width="11.28515625" style="2" bestFit="1" customWidth="1"/>
    <col min="13581" max="13824" width="9.140625" style="2"/>
    <col min="13825" max="13825" width="29.85546875" style="2" customWidth="1"/>
    <col min="13826" max="13826" width="32.7109375" style="2" customWidth="1"/>
    <col min="13827" max="13827" width="15.28515625" style="2" customWidth="1"/>
    <col min="13828" max="13828" width="18" style="2" customWidth="1"/>
    <col min="13829" max="13829" width="2.7109375" style="2" customWidth="1"/>
    <col min="13830" max="13834" width="9.140625" style="2"/>
    <col min="13835" max="13836" width="11.28515625" style="2" bestFit="1" customWidth="1"/>
    <col min="13837" max="14080" width="9.140625" style="2"/>
    <col min="14081" max="14081" width="29.85546875" style="2" customWidth="1"/>
    <col min="14082" max="14082" width="32.7109375" style="2" customWidth="1"/>
    <col min="14083" max="14083" width="15.28515625" style="2" customWidth="1"/>
    <col min="14084" max="14084" width="18" style="2" customWidth="1"/>
    <col min="14085" max="14085" width="2.7109375" style="2" customWidth="1"/>
    <col min="14086" max="14090" width="9.140625" style="2"/>
    <col min="14091" max="14092" width="11.28515625" style="2" bestFit="1" customWidth="1"/>
    <col min="14093" max="14336" width="9.140625" style="2"/>
    <col min="14337" max="14337" width="29.85546875" style="2" customWidth="1"/>
    <col min="14338" max="14338" width="32.7109375" style="2" customWidth="1"/>
    <col min="14339" max="14339" width="15.28515625" style="2" customWidth="1"/>
    <col min="14340" max="14340" width="18" style="2" customWidth="1"/>
    <col min="14341" max="14341" width="2.7109375" style="2" customWidth="1"/>
    <col min="14342" max="14346" width="9.140625" style="2"/>
    <col min="14347" max="14348" width="11.28515625" style="2" bestFit="1" customWidth="1"/>
    <col min="14349" max="14592" width="9.140625" style="2"/>
    <col min="14593" max="14593" width="29.85546875" style="2" customWidth="1"/>
    <col min="14594" max="14594" width="32.7109375" style="2" customWidth="1"/>
    <col min="14595" max="14595" width="15.28515625" style="2" customWidth="1"/>
    <col min="14596" max="14596" width="18" style="2" customWidth="1"/>
    <col min="14597" max="14597" width="2.7109375" style="2" customWidth="1"/>
    <col min="14598" max="14602" width="9.140625" style="2"/>
    <col min="14603" max="14604" width="11.28515625" style="2" bestFit="1" customWidth="1"/>
    <col min="14605" max="14848" width="9.140625" style="2"/>
    <col min="14849" max="14849" width="29.85546875" style="2" customWidth="1"/>
    <col min="14850" max="14850" width="32.7109375" style="2" customWidth="1"/>
    <col min="14851" max="14851" width="15.28515625" style="2" customWidth="1"/>
    <col min="14852" max="14852" width="18" style="2" customWidth="1"/>
    <col min="14853" max="14853" width="2.7109375" style="2" customWidth="1"/>
    <col min="14854" max="14858" width="9.140625" style="2"/>
    <col min="14859" max="14860" width="11.28515625" style="2" bestFit="1" customWidth="1"/>
    <col min="14861" max="15104" width="9.140625" style="2"/>
    <col min="15105" max="15105" width="29.85546875" style="2" customWidth="1"/>
    <col min="15106" max="15106" width="32.7109375" style="2" customWidth="1"/>
    <col min="15107" max="15107" width="15.28515625" style="2" customWidth="1"/>
    <col min="15108" max="15108" width="18" style="2" customWidth="1"/>
    <col min="15109" max="15109" width="2.7109375" style="2" customWidth="1"/>
    <col min="15110" max="15114" width="9.140625" style="2"/>
    <col min="15115" max="15116" width="11.28515625" style="2" bestFit="1" customWidth="1"/>
    <col min="15117" max="15360" width="9.140625" style="2"/>
    <col min="15361" max="15361" width="29.85546875" style="2" customWidth="1"/>
    <col min="15362" max="15362" width="32.7109375" style="2" customWidth="1"/>
    <col min="15363" max="15363" width="15.28515625" style="2" customWidth="1"/>
    <col min="15364" max="15364" width="18" style="2" customWidth="1"/>
    <col min="15365" max="15365" width="2.7109375" style="2" customWidth="1"/>
    <col min="15366" max="15370" width="9.140625" style="2"/>
    <col min="15371" max="15372" width="11.28515625" style="2" bestFit="1" customWidth="1"/>
    <col min="15373" max="15616" width="9.140625" style="2"/>
    <col min="15617" max="15617" width="29.85546875" style="2" customWidth="1"/>
    <col min="15618" max="15618" width="32.7109375" style="2" customWidth="1"/>
    <col min="15619" max="15619" width="15.28515625" style="2" customWidth="1"/>
    <col min="15620" max="15620" width="18" style="2" customWidth="1"/>
    <col min="15621" max="15621" width="2.7109375" style="2" customWidth="1"/>
    <col min="15622" max="15626" width="9.140625" style="2"/>
    <col min="15627" max="15628" width="11.28515625" style="2" bestFit="1" customWidth="1"/>
    <col min="15629" max="15872" width="9.140625" style="2"/>
    <col min="15873" max="15873" width="29.85546875" style="2" customWidth="1"/>
    <col min="15874" max="15874" width="32.7109375" style="2" customWidth="1"/>
    <col min="15875" max="15875" width="15.28515625" style="2" customWidth="1"/>
    <col min="15876" max="15876" width="18" style="2" customWidth="1"/>
    <col min="15877" max="15877" width="2.7109375" style="2" customWidth="1"/>
    <col min="15878" max="15882" width="9.140625" style="2"/>
    <col min="15883" max="15884" width="11.28515625" style="2" bestFit="1" customWidth="1"/>
    <col min="15885" max="16128" width="9.140625" style="2"/>
    <col min="16129" max="16129" width="29.85546875" style="2" customWidth="1"/>
    <col min="16130" max="16130" width="32.7109375" style="2" customWidth="1"/>
    <col min="16131" max="16131" width="15.28515625" style="2" customWidth="1"/>
    <col min="16132" max="16132" width="18" style="2" customWidth="1"/>
    <col min="16133" max="16133" width="2.7109375" style="2" customWidth="1"/>
    <col min="16134" max="16138" width="9.140625" style="2"/>
    <col min="16139" max="16140" width="11.28515625" style="2" bestFit="1" customWidth="1"/>
    <col min="16141" max="16384" width="9.140625" style="2"/>
  </cols>
  <sheetData>
    <row r="1" spans="1:5" ht="23.25">
      <c r="A1" s="259" t="s">
        <v>0</v>
      </c>
      <c r="B1" s="259"/>
      <c r="C1" s="259"/>
      <c r="D1" s="259"/>
      <c r="E1" s="1"/>
    </row>
    <row r="2" spans="1:5" ht="20.25">
      <c r="A2" s="260" t="s">
        <v>1</v>
      </c>
      <c r="B2" s="260"/>
      <c r="C2" s="260"/>
      <c r="D2" s="260"/>
    </row>
    <row r="3" spans="1:5" ht="24.75" customHeight="1">
      <c r="A3" s="253" t="str">
        <f>Projection!A3</f>
        <v>REPLACE WITH SCHOOL NAME</v>
      </c>
      <c r="B3" s="3"/>
      <c r="C3" s="4"/>
      <c r="D3" s="5"/>
    </row>
    <row r="4" spans="1:5" s="9" customFormat="1" ht="13.5" customHeight="1">
      <c r="A4" s="6"/>
      <c r="B4" s="7" t="s">
        <v>238</v>
      </c>
      <c r="C4" s="8" t="s">
        <v>2</v>
      </c>
      <c r="D4" s="8" t="s">
        <v>3</v>
      </c>
    </row>
    <row r="5" spans="1:5">
      <c r="A5" s="5" t="s">
        <v>4</v>
      </c>
      <c r="B5" s="10">
        <v>0</v>
      </c>
      <c r="C5" s="6">
        <v>0.55000000000000004</v>
      </c>
      <c r="D5" s="6">
        <f>+B5*C5</f>
        <v>0</v>
      </c>
    </row>
    <row r="6" spans="1:5">
      <c r="A6" s="5" t="s">
        <v>5</v>
      </c>
      <c r="B6" s="10">
        <v>0</v>
      </c>
      <c r="C6" s="6">
        <v>0.9</v>
      </c>
      <c r="D6" s="6">
        <f>+B6*C6</f>
        <v>0</v>
      </c>
    </row>
    <row r="7" spans="1:5">
      <c r="A7" s="5" t="s">
        <v>6</v>
      </c>
      <c r="B7" s="10">
        <v>0</v>
      </c>
      <c r="C7" s="6">
        <v>0.9</v>
      </c>
      <c r="D7" s="6">
        <f>+B7*C7</f>
        <v>0</v>
      </c>
    </row>
    <row r="8" spans="1:5">
      <c r="A8" s="5" t="s">
        <v>7</v>
      </c>
      <c r="B8" s="10">
        <v>0</v>
      </c>
      <c r="C8" s="6">
        <v>0.99</v>
      </c>
      <c r="D8" s="6">
        <f>+B8*C8</f>
        <v>0</v>
      </c>
    </row>
    <row r="9" spans="1:5">
      <c r="A9" s="5" t="s">
        <v>8</v>
      </c>
      <c r="B9" s="10">
        <v>0</v>
      </c>
      <c r="C9" s="6">
        <v>1.2</v>
      </c>
      <c r="D9" s="6">
        <f>+B9*C9</f>
        <v>0</v>
      </c>
    </row>
    <row r="10" spans="1:5">
      <c r="A10" s="5" t="s">
        <v>9</v>
      </c>
      <c r="B10" s="6">
        <f>B5*0.1</f>
        <v>0</v>
      </c>
      <c r="C10" s="5"/>
      <c r="D10" s="5"/>
    </row>
    <row r="11" spans="1:5">
      <c r="A11" s="5" t="s">
        <v>10</v>
      </c>
      <c r="B11" s="6">
        <f>SUM(B5:B9)*0.1</f>
        <v>0</v>
      </c>
      <c r="C11" s="5"/>
      <c r="D11" s="5"/>
    </row>
    <row r="12" spans="1:5">
      <c r="A12" s="5" t="s">
        <v>11</v>
      </c>
      <c r="B12" s="6">
        <f>SUM(B10:B11)*0.1</f>
        <v>0</v>
      </c>
      <c r="C12" s="5"/>
      <c r="D12" s="5"/>
    </row>
    <row r="13" spans="1:5">
      <c r="A13" s="5" t="s">
        <v>12</v>
      </c>
      <c r="B13" s="10">
        <v>0</v>
      </c>
      <c r="C13" s="5"/>
      <c r="D13" s="5"/>
    </row>
    <row r="14" spans="1:5">
      <c r="A14" s="5" t="s">
        <v>13</v>
      </c>
      <c r="B14" s="10">
        <v>0</v>
      </c>
      <c r="C14" s="5"/>
      <c r="D14" s="5"/>
    </row>
    <row r="15" spans="1:5">
      <c r="A15" s="5" t="s">
        <v>14</v>
      </c>
      <c r="B15" s="11">
        <v>3395</v>
      </c>
      <c r="C15" s="12" t="s">
        <v>15</v>
      </c>
      <c r="D15" s="5"/>
    </row>
    <row r="16" spans="1:5">
      <c r="A16" s="5" t="s">
        <v>16</v>
      </c>
      <c r="B16" s="13">
        <v>0</v>
      </c>
    </row>
    <row r="17" spans="1:11">
      <c r="A17" s="5" t="s">
        <v>17</v>
      </c>
      <c r="B17" s="14">
        <v>0</v>
      </c>
    </row>
    <row r="18" spans="1:11" ht="13.5" thickBot="1">
      <c r="B18" s="15"/>
    </row>
    <row r="19" spans="1:11" ht="37.5" thickTop="1" thickBot="1">
      <c r="A19" s="16" t="s">
        <v>18</v>
      </c>
      <c r="B19" s="17" t="s">
        <v>19</v>
      </c>
      <c r="C19" s="18" t="s">
        <v>3</v>
      </c>
      <c r="D19" s="19" t="s">
        <v>20</v>
      </c>
      <c r="E19" s="20"/>
    </row>
    <row r="20" spans="1:11" ht="18">
      <c r="A20" s="21" t="s">
        <v>21</v>
      </c>
      <c r="B20" s="22"/>
      <c r="C20" s="23"/>
      <c r="D20" s="24"/>
      <c r="E20" s="20"/>
    </row>
    <row r="21" spans="1:11">
      <c r="A21" s="25" t="s">
        <v>22</v>
      </c>
      <c r="B21" s="26"/>
      <c r="C21" s="26"/>
      <c r="D21" s="27"/>
    </row>
    <row r="22" spans="1:11">
      <c r="A22" s="28" t="s">
        <v>23</v>
      </c>
      <c r="B22" s="29" t="s">
        <v>24</v>
      </c>
      <c r="C22" s="30">
        <f>+SUM(D5:D9)</f>
        <v>0</v>
      </c>
      <c r="D22" s="31">
        <f>C22*$B$15</f>
        <v>0</v>
      </c>
      <c r="E22" s="5"/>
    </row>
    <row r="23" spans="1:11">
      <c r="A23" s="28" t="s">
        <v>25</v>
      </c>
      <c r="B23" s="32">
        <v>5.9506999999999997E-2</v>
      </c>
      <c r="C23" s="30">
        <f>+B23*SUM(D5:D9)</f>
        <v>0</v>
      </c>
      <c r="D23" s="33">
        <f>C23*$B$15</f>
        <v>0</v>
      </c>
      <c r="E23" s="5"/>
    </row>
    <row r="24" spans="1:11">
      <c r="A24" s="34"/>
      <c r="B24" s="35"/>
      <c r="C24" s="36"/>
      <c r="D24" s="37"/>
    </row>
    <row r="25" spans="1:11">
      <c r="A25" s="38" t="s">
        <v>26</v>
      </c>
      <c r="B25" s="29"/>
      <c r="C25" s="30"/>
      <c r="D25" s="33"/>
    </row>
    <row r="26" spans="1:11">
      <c r="A26" s="28" t="s">
        <v>27</v>
      </c>
      <c r="B26" s="29">
        <v>1</v>
      </c>
      <c r="C26" s="30">
        <f>+B26*($B$11+0.55*$B$10+$B$12)</f>
        <v>0</v>
      </c>
      <c r="D26" s="33">
        <f>C26*2726</f>
        <v>0</v>
      </c>
    </row>
    <row r="27" spans="1:11">
      <c r="A27" s="28" t="s">
        <v>28</v>
      </c>
      <c r="B27" s="29">
        <v>1</v>
      </c>
      <c r="C27" s="30">
        <f>+B27*($B$12)</f>
        <v>0</v>
      </c>
      <c r="D27" s="33">
        <f>C27*$B$15</f>
        <v>0</v>
      </c>
      <c r="F27" s="5"/>
    </row>
    <row r="28" spans="1:11">
      <c r="A28" s="28" t="s">
        <v>29</v>
      </c>
      <c r="B28" s="29" t="s">
        <v>30</v>
      </c>
      <c r="C28" s="30"/>
      <c r="D28" s="33"/>
      <c r="F28" s="5"/>
    </row>
    <row r="29" spans="1:11">
      <c r="A29" s="28" t="s">
        <v>31</v>
      </c>
      <c r="B29" s="39" t="s">
        <v>30</v>
      </c>
      <c r="C29" s="30"/>
      <c r="D29" s="33"/>
    </row>
    <row r="30" spans="1:11">
      <c r="A30" s="28" t="s">
        <v>32</v>
      </c>
      <c r="B30" s="29" t="s">
        <v>33</v>
      </c>
      <c r="C30" s="36"/>
      <c r="D30" s="33">
        <f>+SUM(B5:B8)*261.97</f>
        <v>0</v>
      </c>
    </row>
    <row r="31" spans="1:11" ht="13.5" thickBot="1">
      <c r="A31" s="40" t="s">
        <v>34</v>
      </c>
      <c r="B31" s="41"/>
      <c r="C31" s="42">
        <f>SUM(C22:C30)</f>
        <v>0</v>
      </c>
      <c r="D31" s="43">
        <f>SUM(D22:D30)</f>
        <v>0</v>
      </c>
      <c r="K31" s="44"/>
    </row>
    <row r="32" spans="1:11" ht="15.75" thickTop="1">
      <c r="A32" s="21" t="s">
        <v>35</v>
      </c>
      <c r="B32" s="26"/>
      <c r="C32" s="26"/>
      <c r="D32" s="27"/>
    </row>
    <row r="33" spans="1:6">
      <c r="A33" s="25" t="s">
        <v>36</v>
      </c>
      <c r="B33" s="45"/>
      <c r="C33" s="45"/>
      <c r="D33" s="46"/>
      <c r="E33" s="5"/>
      <c r="F33" s="5"/>
    </row>
    <row r="34" spans="1:6">
      <c r="A34" s="28" t="s">
        <v>37</v>
      </c>
      <c r="B34" s="47" t="s">
        <v>38</v>
      </c>
      <c r="C34" s="45"/>
      <c r="D34" s="48">
        <f>+C31*28.3</f>
        <v>0</v>
      </c>
      <c r="E34" s="5"/>
      <c r="F34" s="5"/>
    </row>
    <row r="35" spans="1:6">
      <c r="A35" s="34"/>
      <c r="B35" s="49"/>
      <c r="C35" s="36"/>
      <c r="D35" s="37"/>
    </row>
    <row r="36" spans="1:6">
      <c r="A36" s="25" t="s">
        <v>39</v>
      </c>
      <c r="B36" s="50"/>
      <c r="C36" s="30"/>
      <c r="D36" s="33"/>
    </row>
    <row r="37" spans="1:6" s="53" customFormat="1">
      <c r="A37" s="51" t="s">
        <v>40</v>
      </c>
      <c r="B37" s="50" t="s">
        <v>41</v>
      </c>
      <c r="C37" s="52"/>
      <c r="D37" s="33">
        <f>26.38*SUM(B5:B9)</f>
        <v>0</v>
      </c>
    </row>
    <row r="38" spans="1:6">
      <c r="A38" s="51" t="s">
        <v>42</v>
      </c>
      <c r="B38" s="50" t="s">
        <v>43</v>
      </c>
      <c r="C38" s="30"/>
      <c r="D38" s="33">
        <f>+SUM(B5:B9)*5</f>
        <v>0</v>
      </c>
    </row>
    <row r="39" spans="1:6">
      <c r="A39" s="54"/>
      <c r="B39" s="55"/>
      <c r="C39" s="36"/>
      <c r="D39" s="37"/>
    </row>
    <row r="40" spans="1:6">
      <c r="A40" s="38" t="s">
        <v>44</v>
      </c>
      <c r="B40" s="56"/>
      <c r="C40" s="36"/>
      <c r="D40" s="37"/>
    </row>
    <row r="41" spans="1:6">
      <c r="A41" s="28" t="s">
        <v>45</v>
      </c>
      <c r="B41" s="47" t="s">
        <v>46</v>
      </c>
      <c r="C41" s="30"/>
      <c r="D41" s="57">
        <f>+SUM(B5:B9)*49.35</f>
        <v>0</v>
      </c>
      <c r="E41" s="5"/>
      <c r="F41" s="5"/>
    </row>
    <row r="42" spans="1:6">
      <c r="A42" s="28" t="s">
        <v>47</v>
      </c>
      <c r="B42" s="47" t="s">
        <v>48</v>
      </c>
      <c r="C42" s="30"/>
      <c r="D42" s="57">
        <f>+(B5+B6)*15.81</f>
        <v>0</v>
      </c>
      <c r="E42" s="5"/>
      <c r="F42" s="5"/>
    </row>
    <row r="43" spans="1:6">
      <c r="A43" s="51" t="s">
        <v>49</v>
      </c>
      <c r="B43" s="47" t="s">
        <v>50</v>
      </c>
      <c r="C43" s="30"/>
      <c r="D43" s="57">
        <f>+SUM(B5:B9)*100</f>
        <v>0</v>
      </c>
    </row>
    <row r="44" spans="1:6">
      <c r="A44" s="28" t="s">
        <v>51</v>
      </c>
      <c r="B44" s="58" t="s">
        <v>52</v>
      </c>
      <c r="C44" s="30"/>
      <c r="D44" s="33">
        <f>+B16*5215</f>
        <v>0</v>
      </c>
    </row>
    <row r="45" spans="1:6">
      <c r="A45" s="28" t="s">
        <v>53</v>
      </c>
      <c r="B45" s="47" t="s">
        <v>54</v>
      </c>
      <c r="C45" s="30"/>
      <c r="D45" s="33">
        <f>+B17*3104</f>
        <v>0</v>
      </c>
    </row>
    <row r="46" spans="1:6" ht="13.5" thickBot="1">
      <c r="A46" s="28" t="s">
        <v>55</v>
      </c>
      <c r="B46" s="47" t="s">
        <v>56</v>
      </c>
      <c r="C46" s="45">
        <f>SUM(B5:B9,B12)</f>
        <v>0</v>
      </c>
      <c r="D46" s="59">
        <f>+C46*0.960162</f>
        <v>0</v>
      </c>
    </row>
    <row r="47" spans="1:6" ht="13.5" thickTop="1">
      <c r="A47" s="60" t="s">
        <v>57</v>
      </c>
      <c r="B47" s="61" t="s">
        <v>58</v>
      </c>
      <c r="C47" s="62"/>
      <c r="D47" s="63">
        <f>+SUM(B5:B9,B12)*1660</f>
        <v>0</v>
      </c>
    </row>
    <row r="48" spans="1:6" ht="13.5" thickBot="1">
      <c r="A48" s="40" t="s">
        <v>59</v>
      </c>
      <c r="B48" s="64"/>
      <c r="C48" s="64"/>
      <c r="D48" s="65">
        <f>SUM(D34:D47)</f>
        <v>0</v>
      </c>
    </row>
    <row r="49" spans="1:4" ht="15.75" thickTop="1">
      <c r="A49" s="21" t="s">
        <v>60</v>
      </c>
      <c r="B49" s="66"/>
      <c r="C49" s="66"/>
      <c r="D49" s="67"/>
    </row>
    <row r="50" spans="1:4" ht="14.25">
      <c r="A50" s="28" t="s">
        <v>61</v>
      </c>
      <c r="B50" s="47" t="s">
        <v>62</v>
      </c>
      <c r="C50" s="45">
        <f>B16</f>
        <v>0</v>
      </c>
      <c r="D50" s="33">
        <f>+C50*176.33</f>
        <v>0</v>
      </c>
    </row>
    <row r="51" spans="1:4">
      <c r="A51" s="34"/>
      <c r="B51" s="56"/>
      <c r="C51" s="45"/>
      <c r="D51" s="59">
        <f>+C51*180</f>
        <v>0</v>
      </c>
    </row>
    <row r="52" spans="1:4" ht="13.5" thickBot="1">
      <c r="A52" s="40" t="s">
        <v>63</v>
      </c>
      <c r="B52" s="64"/>
      <c r="C52" s="64"/>
      <c r="D52" s="65">
        <f>SUM(D50:D51)</f>
        <v>0</v>
      </c>
    </row>
    <row r="53" spans="1:4" ht="14.25" thickTop="1" thickBot="1">
      <c r="A53" s="28"/>
      <c r="B53" s="45"/>
      <c r="C53" s="45"/>
      <c r="D53" s="46"/>
    </row>
    <row r="54" spans="1:4" ht="16.5" thickTop="1" thickBot="1">
      <c r="A54" s="68" t="s">
        <v>64</v>
      </c>
      <c r="B54" s="69"/>
      <c r="C54" s="69"/>
      <c r="D54" s="70">
        <f>SUM(D52+D48+D31)</f>
        <v>0</v>
      </c>
    </row>
    <row r="55" spans="1:4" ht="14.25" thickTop="1" thickBot="1">
      <c r="A55" s="71"/>
      <c r="B55" s="72"/>
      <c r="C55" s="72"/>
      <c r="D55" s="73"/>
    </row>
    <row r="56" spans="1:4" ht="13.5" thickTop="1"/>
  </sheetData>
  <mergeCells count="2">
    <mergeCell ref="A1:D1"/>
    <mergeCell ref="A2:D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92"/>
  <sheetViews>
    <sheetView tabSelected="1" workbookViewId="0">
      <selection activeCell="J26" sqref="J26"/>
    </sheetView>
  </sheetViews>
  <sheetFormatPr defaultColWidth="8.85546875" defaultRowHeight="15.75"/>
  <cols>
    <col min="1" max="1" width="8" style="252" customWidth="1"/>
    <col min="2" max="2" width="3.7109375" style="252" customWidth="1"/>
    <col min="3" max="3" width="55.140625" style="252" customWidth="1"/>
    <col min="4" max="5" width="12.7109375" style="252" customWidth="1"/>
    <col min="6" max="9" width="12.7109375" style="250" customWidth="1"/>
    <col min="10" max="10" width="35.140625" style="74" customWidth="1"/>
    <col min="11" max="256" width="8.85546875" style="74"/>
    <col min="257" max="257" width="8" style="74" customWidth="1"/>
    <col min="258" max="258" width="3.7109375" style="74" customWidth="1"/>
    <col min="259" max="259" width="55.140625" style="74" customWidth="1"/>
    <col min="260" max="265" width="12.7109375" style="74" customWidth="1"/>
    <col min="266" max="266" width="35.140625" style="74" customWidth="1"/>
    <col min="267" max="512" width="8.85546875" style="74"/>
    <col min="513" max="513" width="8" style="74" customWidth="1"/>
    <col min="514" max="514" width="3.7109375" style="74" customWidth="1"/>
    <col min="515" max="515" width="55.140625" style="74" customWidth="1"/>
    <col min="516" max="521" width="12.7109375" style="74" customWidth="1"/>
    <col min="522" max="522" width="35.140625" style="74" customWidth="1"/>
    <col min="523" max="768" width="8.85546875" style="74"/>
    <col min="769" max="769" width="8" style="74" customWidth="1"/>
    <col min="770" max="770" width="3.7109375" style="74" customWidth="1"/>
    <col min="771" max="771" width="55.140625" style="74" customWidth="1"/>
    <col min="772" max="777" width="12.7109375" style="74" customWidth="1"/>
    <col min="778" max="778" width="35.140625" style="74" customWidth="1"/>
    <col min="779" max="1024" width="8.85546875" style="74"/>
    <col min="1025" max="1025" width="8" style="74" customWidth="1"/>
    <col min="1026" max="1026" width="3.7109375" style="74" customWidth="1"/>
    <col min="1027" max="1027" width="55.140625" style="74" customWidth="1"/>
    <col min="1028" max="1033" width="12.7109375" style="74" customWidth="1"/>
    <col min="1034" max="1034" width="35.140625" style="74" customWidth="1"/>
    <col min="1035" max="1280" width="8.85546875" style="74"/>
    <col min="1281" max="1281" width="8" style="74" customWidth="1"/>
    <col min="1282" max="1282" width="3.7109375" style="74" customWidth="1"/>
    <col min="1283" max="1283" width="55.140625" style="74" customWidth="1"/>
    <col min="1284" max="1289" width="12.7109375" style="74" customWidth="1"/>
    <col min="1290" max="1290" width="35.140625" style="74" customWidth="1"/>
    <col min="1291" max="1536" width="8.85546875" style="74"/>
    <col min="1537" max="1537" width="8" style="74" customWidth="1"/>
    <col min="1538" max="1538" width="3.7109375" style="74" customWidth="1"/>
    <col min="1539" max="1539" width="55.140625" style="74" customWidth="1"/>
    <col min="1540" max="1545" width="12.7109375" style="74" customWidth="1"/>
    <col min="1546" max="1546" width="35.140625" style="74" customWidth="1"/>
    <col min="1547" max="1792" width="8.85546875" style="74"/>
    <col min="1793" max="1793" width="8" style="74" customWidth="1"/>
    <col min="1794" max="1794" width="3.7109375" style="74" customWidth="1"/>
    <col min="1795" max="1795" width="55.140625" style="74" customWidth="1"/>
    <col min="1796" max="1801" width="12.7109375" style="74" customWidth="1"/>
    <col min="1802" max="1802" width="35.140625" style="74" customWidth="1"/>
    <col min="1803" max="2048" width="8.85546875" style="74"/>
    <col min="2049" max="2049" width="8" style="74" customWidth="1"/>
    <col min="2050" max="2050" width="3.7109375" style="74" customWidth="1"/>
    <col min="2051" max="2051" width="55.140625" style="74" customWidth="1"/>
    <col min="2052" max="2057" width="12.7109375" style="74" customWidth="1"/>
    <col min="2058" max="2058" width="35.140625" style="74" customWidth="1"/>
    <col min="2059" max="2304" width="8.85546875" style="74"/>
    <col min="2305" max="2305" width="8" style="74" customWidth="1"/>
    <col min="2306" max="2306" width="3.7109375" style="74" customWidth="1"/>
    <col min="2307" max="2307" width="55.140625" style="74" customWidth="1"/>
    <col min="2308" max="2313" width="12.7109375" style="74" customWidth="1"/>
    <col min="2314" max="2314" width="35.140625" style="74" customWidth="1"/>
    <col min="2315" max="2560" width="8.85546875" style="74"/>
    <col min="2561" max="2561" width="8" style="74" customWidth="1"/>
    <col min="2562" max="2562" width="3.7109375" style="74" customWidth="1"/>
    <col min="2563" max="2563" width="55.140625" style="74" customWidth="1"/>
    <col min="2564" max="2569" width="12.7109375" style="74" customWidth="1"/>
    <col min="2570" max="2570" width="35.140625" style="74" customWidth="1"/>
    <col min="2571" max="2816" width="8.85546875" style="74"/>
    <col min="2817" max="2817" width="8" style="74" customWidth="1"/>
    <col min="2818" max="2818" width="3.7109375" style="74" customWidth="1"/>
    <col min="2819" max="2819" width="55.140625" style="74" customWidth="1"/>
    <col min="2820" max="2825" width="12.7109375" style="74" customWidth="1"/>
    <col min="2826" max="2826" width="35.140625" style="74" customWidth="1"/>
    <col min="2827" max="3072" width="8.85546875" style="74"/>
    <col min="3073" max="3073" width="8" style="74" customWidth="1"/>
    <col min="3074" max="3074" width="3.7109375" style="74" customWidth="1"/>
    <col min="3075" max="3075" width="55.140625" style="74" customWidth="1"/>
    <col min="3076" max="3081" width="12.7109375" style="74" customWidth="1"/>
    <col min="3082" max="3082" width="35.140625" style="74" customWidth="1"/>
    <col min="3083" max="3328" width="8.85546875" style="74"/>
    <col min="3329" max="3329" width="8" style="74" customWidth="1"/>
    <col min="3330" max="3330" width="3.7109375" style="74" customWidth="1"/>
    <col min="3331" max="3331" width="55.140625" style="74" customWidth="1"/>
    <col min="3332" max="3337" width="12.7109375" style="74" customWidth="1"/>
    <col min="3338" max="3338" width="35.140625" style="74" customWidth="1"/>
    <col min="3339" max="3584" width="8.85546875" style="74"/>
    <col min="3585" max="3585" width="8" style="74" customWidth="1"/>
    <col min="3586" max="3586" width="3.7109375" style="74" customWidth="1"/>
    <col min="3587" max="3587" width="55.140625" style="74" customWidth="1"/>
    <col min="3588" max="3593" width="12.7109375" style="74" customWidth="1"/>
    <col min="3594" max="3594" width="35.140625" style="74" customWidth="1"/>
    <col min="3595" max="3840" width="8.85546875" style="74"/>
    <col min="3841" max="3841" width="8" style="74" customWidth="1"/>
    <col min="3842" max="3842" width="3.7109375" style="74" customWidth="1"/>
    <col min="3843" max="3843" width="55.140625" style="74" customWidth="1"/>
    <col min="3844" max="3849" width="12.7109375" style="74" customWidth="1"/>
    <col min="3850" max="3850" width="35.140625" style="74" customWidth="1"/>
    <col min="3851" max="4096" width="8.85546875" style="74"/>
    <col min="4097" max="4097" width="8" style="74" customWidth="1"/>
    <col min="4098" max="4098" width="3.7109375" style="74" customWidth="1"/>
    <col min="4099" max="4099" width="55.140625" style="74" customWidth="1"/>
    <col min="4100" max="4105" width="12.7109375" style="74" customWidth="1"/>
    <col min="4106" max="4106" width="35.140625" style="74" customWidth="1"/>
    <col min="4107" max="4352" width="8.85546875" style="74"/>
    <col min="4353" max="4353" width="8" style="74" customWidth="1"/>
    <col min="4354" max="4354" width="3.7109375" style="74" customWidth="1"/>
    <col min="4355" max="4355" width="55.140625" style="74" customWidth="1"/>
    <col min="4356" max="4361" width="12.7109375" style="74" customWidth="1"/>
    <col min="4362" max="4362" width="35.140625" style="74" customWidth="1"/>
    <col min="4363" max="4608" width="8.85546875" style="74"/>
    <col min="4609" max="4609" width="8" style="74" customWidth="1"/>
    <col min="4610" max="4610" width="3.7109375" style="74" customWidth="1"/>
    <col min="4611" max="4611" width="55.140625" style="74" customWidth="1"/>
    <col min="4612" max="4617" width="12.7109375" style="74" customWidth="1"/>
    <col min="4618" max="4618" width="35.140625" style="74" customWidth="1"/>
    <col min="4619" max="4864" width="8.85546875" style="74"/>
    <col min="4865" max="4865" width="8" style="74" customWidth="1"/>
    <col min="4866" max="4866" width="3.7109375" style="74" customWidth="1"/>
    <col min="4867" max="4867" width="55.140625" style="74" customWidth="1"/>
    <col min="4868" max="4873" width="12.7109375" style="74" customWidth="1"/>
    <col min="4874" max="4874" width="35.140625" style="74" customWidth="1"/>
    <col min="4875" max="5120" width="8.85546875" style="74"/>
    <col min="5121" max="5121" width="8" style="74" customWidth="1"/>
    <col min="5122" max="5122" width="3.7109375" style="74" customWidth="1"/>
    <col min="5123" max="5123" width="55.140625" style="74" customWidth="1"/>
    <col min="5124" max="5129" width="12.7109375" style="74" customWidth="1"/>
    <col min="5130" max="5130" width="35.140625" style="74" customWidth="1"/>
    <col min="5131" max="5376" width="8.85546875" style="74"/>
    <col min="5377" max="5377" width="8" style="74" customWidth="1"/>
    <col min="5378" max="5378" width="3.7109375" style="74" customWidth="1"/>
    <col min="5379" max="5379" width="55.140625" style="74" customWidth="1"/>
    <col min="5380" max="5385" width="12.7109375" style="74" customWidth="1"/>
    <col min="5386" max="5386" width="35.140625" style="74" customWidth="1"/>
    <col min="5387" max="5632" width="8.85546875" style="74"/>
    <col min="5633" max="5633" width="8" style="74" customWidth="1"/>
    <col min="5634" max="5634" width="3.7109375" style="74" customWidth="1"/>
    <col min="5635" max="5635" width="55.140625" style="74" customWidth="1"/>
    <col min="5636" max="5641" width="12.7109375" style="74" customWidth="1"/>
    <col min="5642" max="5642" width="35.140625" style="74" customWidth="1"/>
    <col min="5643" max="5888" width="8.85546875" style="74"/>
    <col min="5889" max="5889" width="8" style="74" customWidth="1"/>
    <col min="5890" max="5890" width="3.7109375" style="74" customWidth="1"/>
    <col min="5891" max="5891" width="55.140625" style="74" customWidth="1"/>
    <col min="5892" max="5897" width="12.7109375" style="74" customWidth="1"/>
    <col min="5898" max="5898" width="35.140625" style="74" customWidth="1"/>
    <col min="5899" max="6144" width="8.85546875" style="74"/>
    <col min="6145" max="6145" width="8" style="74" customWidth="1"/>
    <col min="6146" max="6146" width="3.7109375" style="74" customWidth="1"/>
    <col min="6147" max="6147" width="55.140625" style="74" customWidth="1"/>
    <col min="6148" max="6153" width="12.7109375" style="74" customWidth="1"/>
    <col min="6154" max="6154" width="35.140625" style="74" customWidth="1"/>
    <col min="6155" max="6400" width="8.85546875" style="74"/>
    <col min="6401" max="6401" width="8" style="74" customWidth="1"/>
    <col min="6402" max="6402" width="3.7109375" style="74" customWidth="1"/>
    <col min="6403" max="6403" width="55.140625" style="74" customWidth="1"/>
    <col min="6404" max="6409" width="12.7109375" style="74" customWidth="1"/>
    <col min="6410" max="6410" width="35.140625" style="74" customWidth="1"/>
    <col min="6411" max="6656" width="8.85546875" style="74"/>
    <col min="6657" max="6657" width="8" style="74" customWidth="1"/>
    <col min="6658" max="6658" width="3.7109375" style="74" customWidth="1"/>
    <col min="6659" max="6659" width="55.140625" style="74" customWidth="1"/>
    <col min="6660" max="6665" width="12.7109375" style="74" customWidth="1"/>
    <col min="6666" max="6666" width="35.140625" style="74" customWidth="1"/>
    <col min="6667" max="6912" width="8.85546875" style="74"/>
    <col min="6913" max="6913" width="8" style="74" customWidth="1"/>
    <col min="6914" max="6914" width="3.7109375" style="74" customWidth="1"/>
    <col min="6915" max="6915" width="55.140625" style="74" customWidth="1"/>
    <col min="6916" max="6921" width="12.7109375" style="74" customWidth="1"/>
    <col min="6922" max="6922" width="35.140625" style="74" customWidth="1"/>
    <col min="6923" max="7168" width="8.85546875" style="74"/>
    <col min="7169" max="7169" width="8" style="74" customWidth="1"/>
    <col min="7170" max="7170" width="3.7109375" style="74" customWidth="1"/>
    <col min="7171" max="7171" width="55.140625" style="74" customWidth="1"/>
    <col min="7172" max="7177" width="12.7109375" style="74" customWidth="1"/>
    <col min="7178" max="7178" width="35.140625" style="74" customWidth="1"/>
    <col min="7179" max="7424" width="8.85546875" style="74"/>
    <col min="7425" max="7425" width="8" style="74" customWidth="1"/>
    <col min="7426" max="7426" width="3.7109375" style="74" customWidth="1"/>
    <col min="7427" max="7427" width="55.140625" style="74" customWidth="1"/>
    <col min="7428" max="7433" width="12.7109375" style="74" customWidth="1"/>
    <col min="7434" max="7434" width="35.140625" style="74" customWidth="1"/>
    <col min="7435" max="7680" width="8.85546875" style="74"/>
    <col min="7681" max="7681" width="8" style="74" customWidth="1"/>
    <col min="7682" max="7682" width="3.7109375" style="74" customWidth="1"/>
    <col min="7683" max="7683" width="55.140625" style="74" customWidth="1"/>
    <col min="7684" max="7689" width="12.7109375" style="74" customWidth="1"/>
    <col min="7690" max="7690" width="35.140625" style="74" customWidth="1"/>
    <col min="7691" max="7936" width="8.85546875" style="74"/>
    <col min="7937" max="7937" width="8" style="74" customWidth="1"/>
    <col min="7938" max="7938" width="3.7109375" style="74" customWidth="1"/>
    <col min="7939" max="7939" width="55.140625" style="74" customWidth="1"/>
    <col min="7940" max="7945" width="12.7109375" style="74" customWidth="1"/>
    <col min="7946" max="7946" width="35.140625" style="74" customWidth="1"/>
    <col min="7947" max="8192" width="8.85546875" style="74"/>
    <col min="8193" max="8193" width="8" style="74" customWidth="1"/>
    <col min="8194" max="8194" width="3.7109375" style="74" customWidth="1"/>
    <col min="8195" max="8195" width="55.140625" style="74" customWidth="1"/>
    <col min="8196" max="8201" width="12.7109375" style="74" customWidth="1"/>
    <col min="8202" max="8202" width="35.140625" style="74" customWidth="1"/>
    <col min="8203" max="8448" width="8.85546875" style="74"/>
    <col min="8449" max="8449" width="8" style="74" customWidth="1"/>
    <col min="8450" max="8450" width="3.7109375" style="74" customWidth="1"/>
    <col min="8451" max="8451" width="55.140625" style="74" customWidth="1"/>
    <col min="8452" max="8457" width="12.7109375" style="74" customWidth="1"/>
    <col min="8458" max="8458" width="35.140625" style="74" customWidth="1"/>
    <col min="8459" max="8704" width="8.85546875" style="74"/>
    <col min="8705" max="8705" width="8" style="74" customWidth="1"/>
    <col min="8706" max="8706" width="3.7109375" style="74" customWidth="1"/>
    <col min="8707" max="8707" width="55.140625" style="74" customWidth="1"/>
    <col min="8708" max="8713" width="12.7109375" style="74" customWidth="1"/>
    <col min="8714" max="8714" width="35.140625" style="74" customWidth="1"/>
    <col min="8715" max="8960" width="8.85546875" style="74"/>
    <col min="8961" max="8961" width="8" style="74" customWidth="1"/>
    <col min="8962" max="8962" width="3.7109375" style="74" customWidth="1"/>
    <col min="8963" max="8963" width="55.140625" style="74" customWidth="1"/>
    <col min="8964" max="8969" width="12.7109375" style="74" customWidth="1"/>
    <col min="8970" max="8970" width="35.140625" style="74" customWidth="1"/>
    <col min="8971" max="9216" width="8.85546875" style="74"/>
    <col min="9217" max="9217" width="8" style="74" customWidth="1"/>
    <col min="9218" max="9218" width="3.7109375" style="74" customWidth="1"/>
    <col min="9219" max="9219" width="55.140625" style="74" customWidth="1"/>
    <col min="9220" max="9225" width="12.7109375" style="74" customWidth="1"/>
    <col min="9226" max="9226" width="35.140625" style="74" customWidth="1"/>
    <col min="9227" max="9472" width="8.85546875" style="74"/>
    <col min="9473" max="9473" width="8" style="74" customWidth="1"/>
    <col min="9474" max="9474" width="3.7109375" style="74" customWidth="1"/>
    <col min="9475" max="9475" width="55.140625" style="74" customWidth="1"/>
    <col min="9476" max="9481" width="12.7109375" style="74" customWidth="1"/>
    <col min="9482" max="9482" width="35.140625" style="74" customWidth="1"/>
    <col min="9483" max="9728" width="8.85546875" style="74"/>
    <col min="9729" max="9729" width="8" style="74" customWidth="1"/>
    <col min="9730" max="9730" width="3.7109375" style="74" customWidth="1"/>
    <col min="9731" max="9731" width="55.140625" style="74" customWidth="1"/>
    <col min="9732" max="9737" width="12.7109375" style="74" customWidth="1"/>
    <col min="9738" max="9738" width="35.140625" style="74" customWidth="1"/>
    <col min="9739" max="9984" width="8.85546875" style="74"/>
    <col min="9985" max="9985" width="8" style="74" customWidth="1"/>
    <col min="9986" max="9986" width="3.7109375" style="74" customWidth="1"/>
    <col min="9987" max="9987" width="55.140625" style="74" customWidth="1"/>
    <col min="9988" max="9993" width="12.7109375" style="74" customWidth="1"/>
    <col min="9994" max="9994" width="35.140625" style="74" customWidth="1"/>
    <col min="9995" max="10240" width="8.85546875" style="74"/>
    <col min="10241" max="10241" width="8" style="74" customWidth="1"/>
    <col min="10242" max="10242" width="3.7109375" style="74" customWidth="1"/>
    <col min="10243" max="10243" width="55.140625" style="74" customWidth="1"/>
    <col min="10244" max="10249" width="12.7109375" style="74" customWidth="1"/>
    <col min="10250" max="10250" width="35.140625" style="74" customWidth="1"/>
    <col min="10251" max="10496" width="8.85546875" style="74"/>
    <col min="10497" max="10497" width="8" style="74" customWidth="1"/>
    <col min="10498" max="10498" width="3.7109375" style="74" customWidth="1"/>
    <col min="10499" max="10499" width="55.140625" style="74" customWidth="1"/>
    <col min="10500" max="10505" width="12.7109375" style="74" customWidth="1"/>
    <col min="10506" max="10506" width="35.140625" style="74" customWidth="1"/>
    <col min="10507" max="10752" width="8.85546875" style="74"/>
    <col min="10753" max="10753" width="8" style="74" customWidth="1"/>
    <col min="10754" max="10754" width="3.7109375" style="74" customWidth="1"/>
    <col min="10755" max="10755" width="55.140625" style="74" customWidth="1"/>
    <col min="10756" max="10761" width="12.7109375" style="74" customWidth="1"/>
    <col min="10762" max="10762" width="35.140625" style="74" customWidth="1"/>
    <col min="10763" max="11008" width="8.85546875" style="74"/>
    <col min="11009" max="11009" width="8" style="74" customWidth="1"/>
    <col min="11010" max="11010" width="3.7109375" style="74" customWidth="1"/>
    <col min="11011" max="11011" width="55.140625" style="74" customWidth="1"/>
    <col min="11012" max="11017" width="12.7109375" style="74" customWidth="1"/>
    <col min="11018" max="11018" width="35.140625" style="74" customWidth="1"/>
    <col min="11019" max="11264" width="8.85546875" style="74"/>
    <col min="11265" max="11265" width="8" style="74" customWidth="1"/>
    <col min="11266" max="11266" width="3.7109375" style="74" customWidth="1"/>
    <col min="11267" max="11267" width="55.140625" style="74" customWidth="1"/>
    <col min="11268" max="11273" width="12.7109375" style="74" customWidth="1"/>
    <col min="11274" max="11274" width="35.140625" style="74" customWidth="1"/>
    <col min="11275" max="11520" width="8.85546875" style="74"/>
    <col min="11521" max="11521" width="8" style="74" customWidth="1"/>
    <col min="11522" max="11522" width="3.7109375" style="74" customWidth="1"/>
    <col min="11523" max="11523" width="55.140625" style="74" customWidth="1"/>
    <col min="11524" max="11529" width="12.7109375" style="74" customWidth="1"/>
    <col min="11530" max="11530" width="35.140625" style="74" customWidth="1"/>
    <col min="11531" max="11776" width="8.85546875" style="74"/>
    <col min="11777" max="11777" width="8" style="74" customWidth="1"/>
    <col min="11778" max="11778" width="3.7109375" style="74" customWidth="1"/>
    <col min="11779" max="11779" width="55.140625" style="74" customWidth="1"/>
    <col min="11780" max="11785" width="12.7109375" style="74" customWidth="1"/>
    <col min="11786" max="11786" width="35.140625" style="74" customWidth="1"/>
    <col min="11787" max="12032" width="8.85546875" style="74"/>
    <col min="12033" max="12033" width="8" style="74" customWidth="1"/>
    <col min="12034" max="12034" width="3.7109375" style="74" customWidth="1"/>
    <col min="12035" max="12035" width="55.140625" style="74" customWidth="1"/>
    <col min="12036" max="12041" width="12.7109375" style="74" customWidth="1"/>
    <col min="12042" max="12042" width="35.140625" style="74" customWidth="1"/>
    <col min="12043" max="12288" width="8.85546875" style="74"/>
    <col min="12289" max="12289" width="8" style="74" customWidth="1"/>
    <col min="12290" max="12290" width="3.7109375" style="74" customWidth="1"/>
    <col min="12291" max="12291" width="55.140625" style="74" customWidth="1"/>
    <col min="12292" max="12297" width="12.7109375" style="74" customWidth="1"/>
    <col min="12298" max="12298" width="35.140625" style="74" customWidth="1"/>
    <col min="12299" max="12544" width="8.85546875" style="74"/>
    <col min="12545" max="12545" width="8" style="74" customWidth="1"/>
    <col min="12546" max="12546" width="3.7109375" style="74" customWidth="1"/>
    <col min="12547" max="12547" width="55.140625" style="74" customWidth="1"/>
    <col min="12548" max="12553" width="12.7109375" style="74" customWidth="1"/>
    <col min="12554" max="12554" width="35.140625" style="74" customWidth="1"/>
    <col min="12555" max="12800" width="8.85546875" style="74"/>
    <col min="12801" max="12801" width="8" style="74" customWidth="1"/>
    <col min="12802" max="12802" width="3.7109375" style="74" customWidth="1"/>
    <col min="12803" max="12803" width="55.140625" style="74" customWidth="1"/>
    <col min="12804" max="12809" width="12.7109375" style="74" customWidth="1"/>
    <col min="12810" max="12810" width="35.140625" style="74" customWidth="1"/>
    <col min="12811" max="13056" width="8.85546875" style="74"/>
    <col min="13057" max="13057" width="8" style="74" customWidth="1"/>
    <col min="13058" max="13058" width="3.7109375" style="74" customWidth="1"/>
    <col min="13059" max="13059" width="55.140625" style="74" customWidth="1"/>
    <col min="13060" max="13065" width="12.7109375" style="74" customWidth="1"/>
    <col min="13066" max="13066" width="35.140625" style="74" customWidth="1"/>
    <col min="13067" max="13312" width="8.85546875" style="74"/>
    <col min="13313" max="13313" width="8" style="74" customWidth="1"/>
    <col min="13314" max="13314" width="3.7109375" style="74" customWidth="1"/>
    <col min="13315" max="13315" width="55.140625" style="74" customWidth="1"/>
    <col min="13316" max="13321" width="12.7109375" style="74" customWidth="1"/>
    <col min="13322" max="13322" width="35.140625" style="74" customWidth="1"/>
    <col min="13323" max="13568" width="8.85546875" style="74"/>
    <col min="13569" max="13569" width="8" style="74" customWidth="1"/>
    <col min="13570" max="13570" width="3.7109375" style="74" customWidth="1"/>
    <col min="13571" max="13571" width="55.140625" style="74" customWidth="1"/>
    <col min="13572" max="13577" width="12.7109375" style="74" customWidth="1"/>
    <col min="13578" max="13578" width="35.140625" style="74" customWidth="1"/>
    <col min="13579" max="13824" width="8.85546875" style="74"/>
    <col min="13825" max="13825" width="8" style="74" customWidth="1"/>
    <col min="13826" max="13826" width="3.7109375" style="74" customWidth="1"/>
    <col min="13827" max="13827" width="55.140625" style="74" customWidth="1"/>
    <col min="13828" max="13833" width="12.7109375" style="74" customWidth="1"/>
    <col min="13834" max="13834" width="35.140625" style="74" customWidth="1"/>
    <col min="13835" max="14080" width="8.85546875" style="74"/>
    <col min="14081" max="14081" width="8" style="74" customWidth="1"/>
    <col min="14082" max="14082" width="3.7109375" style="74" customWidth="1"/>
    <col min="14083" max="14083" width="55.140625" style="74" customWidth="1"/>
    <col min="14084" max="14089" width="12.7109375" style="74" customWidth="1"/>
    <col min="14090" max="14090" width="35.140625" style="74" customWidth="1"/>
    <col min="14091" max="14336" width="8.85546875" style="74"/>
    <col min="14337" max="14337" width="8" style="74" customWidth="1"/>
    <col min="14338" max="14338" width="3.7109375" style="74" customWidth="1"/>
    <col min="14339" max="14339" width="55.140625" style="74" customWidth="1"/>
    <col min="14340" max="14345" width="12.7109375" style="74" customWidth="1"/>
    <col min="14346" max="14346" width="35.140625" style="74" customWidth="1"/>
    <col min="14347" max="14592" width="8.85546875" style="74"/>
    <col min="14593" max="14593" width="8" style="74" customWidth="1"/>
    <col min="14594" max="14594" width="3.7109375" style="74" customWidth="1"/>
    <col min="14595" max="14595" width="55.140625" style="74" customWidth="1"/>
    <col min="14596" max="14601" width="12.7109375" style="74" customWidth="1"/>
    <col min="14602" max="14602" width="35.140625" style="74" customWidth="1"/>
    <col min="14603" max="14848" width="8.85546875" style="74"/>
    <col min="14849" max="14849" width="8" style="74" customWidth="1"/>
    <col min="14850" max="14850" width="3.7109375" style="74" customWidth="1"/>
    <col min="14851" max="14851" width="55.140625" style="74" customWidth="1"/>
    <col min="14852" max="14857" width="12.7109375" style="74" customWidth="1"/>
    <col min="14858" max="14858" width="35.140625" style="74" customWidth="1"/>
    <col min="14859" max="15104" width="8.85546875" style="74"/>
    <col min="15105" max="15105" width="8" style="74" customWidth="1"/>
    <col min="15106" max="15106" width="3.7109375" style="74" customWidth="1"/>
    <col min="15107" max="15107" width="55.140625" style="74" customWidth="1"/>
    <col min="15108" max="15113" width="12.7109375" style="74" customWidth="1"/>
    <col min="15114" max="15114" width="35.140625" style="74" customWidth="1"/>
    <col min="15115" max="15360" width="8.85546875" style="74"/>
    <col min="15361" max="15361" width="8" style="74" customWidth="1"/>
    <col min="15362" max="15362" width="3.7109375" style="74" customWidth="1"/>
    <col min="15363" max="15363" width="55.140625" style="74" customWidth="1"/>
    <col min="15364" max="15369" width="12.7109375" style="74" customWidth="1"/>
    <col min="15370" max="15370" width="35.140625" style="74" customWidth="1"/>
    <col min="15371" max="15616" width="8.85546875" style="74"/>
    <col min="15617" max="15617" width="8" style="74" customWidth="1"/>
    <col min="15618" max="15618" width="3.7109375" style="74" customWidth="1"/>
    <col min="15619" max="15619" width="55.140625" style="74" customWidth="1"/>
    <col min="15620" max="15625" width="12.7109375" style="74" customWidth="1"/>
    <col min="15626" max="15626" width="35.140625" style="74" customWidth="1"/>
    <col min="15627" max="15872" width="8.85546875" style="74"/>
    <col min="15873" max="15873" width="8" style="74" customWidth="1"/>
    <col min="15874" max="15874" width="3.7109375" style="74" customWidth="1"/>
    <col min="15875" max="15875" width="55.140625" style="74" customWidth="1"/>
    <col min="15876" max="15881" width="12.7109375" style="74" customWidth="1"/>
    <col min="15882" max="15882" width="35.140625" style="74" customWidth="1"/>
    <col min="15883" max="16128" width="8.85546875" style="74"/>
    <col min="16129" max="16129" width="8" style="74" customWidth="1"/>
    <col min="16130" max="16130" width="3.7109375" style="74" customWidth="1"/>
    <col min="16131" max="16131" width="55.140625" style="74" customWidth="1"/>
    <col min="16132" max="16137" width="12.7109375" style="74" customWidth="1"/>
    <col min="16138" max="16138" width="35.140625" style="74" customWidth="1"/>
    <col min="16139" max="16384" width="8.85546875" style="74"/>
  </cols>
  <sheetData>
    <row r="1" spans="1:16" s="75" customFormat="1" ht="23.25" customHeight="1" thickTop="1" thickBot="1">
      <c r="A1" s="299" t="str">
        <f>Projection!A3</f>
        <v>REPLACE WITH SCHOOL NAME</v>
      </c>
      <c r="B1" s="300"/>
      <c r="C1" s="301"/>
      <c r="D1" s="310" t="s">
        <v>244</v>
      </c>
      <c r="E1" s="311"/>
      <c r="F1" s="311"/>
      <c r="G1" s="311"/>
      <c r="H1" s="311"/>
      <c r="I1" s="312"/>
      <c r="J1" s="74"/>
      <c r="K1" s="74"/>
      <c r="L1" s="74"/>
      <c r="M1" s="74"/>
      <c r="N1" s="74"/>
      <c r="O1" s="74"/>
      <c r="P1" s="74"/>
    </row>
    <row r="2" spans="1:16" s="75" customFormat="1" ht="15" customHeight="1" thickTop="1">
      <c r="A2" s="76" t="s">
        <v>65</v>
      </c>
      <c r="B2" s="76"/>
      <c r="C2" s="76"/>
      <c r="D2" s="302" t="s">
        <v>66</v>
      </c>
      <c r="E2" s="302"/>
      <c r="F2" s="302"/>
      <c r="G2" s="303" t="s">
        <v>67</v>
      </c>
      <c r="H2" s="303"/>
      <c r="I2" s="303"/>
      <c r="J2" s="74"/>
      <c r="K2" s="74"/>
      <c r="L2" s="74"/>
      <c r="M2" s="74"/>
      <c r="N2" s="74"/>
      <c r="O2" s="74"/>
      <c r="P2" s="74"/>
    </row>
    <row r="3" spans="1:16" s="75" customFormat="1" ht="15" customHeight="1">
      <c r="A3" s="77" t="s">
        <v>68</v>
      </c>
      <c r="B3" s="78"/>
      <c r="C3" s="79"/>
      <c r="D3" s="80"/>
      <c r="E3" s="81">
        <f>SUM(Projection!B5:B9)</f>
        <v>0</v>
      </c>
      <c r="F3" s="82"/>
      <c r="G3" s="80"/>
      <c r="H3" s="81">
        <f>SUM('Break Even Projection'!B5:B9)</f>
        <v>0</v>
      </c>
      <c r="I3" s="82"/>
      <c r="J3" s="74"/>
      <c r="K3" s="74"/>
      <c r="L3" s="74"/>
      <c r="M3" s="74"/>
      <c r="N3" s="74"/>
    </row>
    <row r="4" spans="1:16" s="75" customFormat="1" ht="15" customHeight="1">
      <c r="A4" s="77" t="s">
        <v>69</v>
      </c>
      <c r="B4" s="78"/>
      <c r="C4" s="83"/>
      <c r="D4" s="304" t="s">
        <v>245</v>
      </c>
      <c r="E4" s="305"/>
      <c r="F4" s="306"/>
      <c r="G4" s="307" t="str">
        <f>D4</f>
        <v>Enter Grade Range</v>
      </c>
      <c r="H4" s="308"/>
      <c r="I4" s="309"/>
      <c r="J4" s="74"/>
      <c r="K4" s="74"/>
      <c r="L4" s="74"/>
      <c r="M4" s="74"/>
      <c r="N4" s="74"/>
    </row>
    <row r="5" spans="1:16" s="75" customFormat="1" ht="15" customHeight="1">
      <c r="A5" s="84" t="s">
        <v>70</v>
      </c>
      <c r="B5" s="78"/>
      <c r="C5" s="85"/>
      <c r="D5" s="86"/>
      <c r="E5" s="87"/>
      <c r="F5" s="88"/>
      <c r="G5" s="89"/>
      <c r="H5" s="90"/>
      <c r="I5" s="88"/>
      <c r="J5" s="74"/>
      <c r="K5" s="74"/>
      <c r="L5" s="74"/>
      <c r="M5" s="74"/>
      <c r="N5" s="74"/>
    </row>
    <row r="6" spans="1:16" s="75" customFormat="1" ht="15" customHeight="1">
      <c r="A6" s="77"/>
      <c r="B6" s="91" t="s">
        <v>71</v>
      </c>
      <c r="C6" s="83"/>
      <c r="D6" s="86"/>
      <c r="E6" s="92">
        <f>E3</f>
        <v>0</v>
      </c>
      <c r="F6" s="88">
        <f>(E6*2.26*180)</f>
        <v>0</v>
      </c>
      <c r="G6" s="89"/>
      <c r="H6" s="93">
        <f>H3</f>
        <v>0</v>
      </c>
      <c r="I6" s="88">
        <f>(H6*2.26*180)</f>
        <v>0</v>
      </c>
      <c r="J6" s="74"/>
      <c r="K6" s="74"/>
      <c r="L6" s="74"/>
      <c r="M6" s="74"/>
      <c r="N6" s="74"/>
    </row>
    <row r="7" spans="1:16" s="75" customFormat="1" ht="15" customHeight="1">
      <c r="A7" s="77"/>
      <c r="B7" s="91" t="s">
        <v>72</v>
      </c>
      <c r="C7" s="83"/>
      <c r="D7" s="290">
        <f>E3*0.3165</f>
        <v>0</v>
      </c>
      <c r="E7" s="291"/>
      <c r="F7" s="292"/>
      <c r="G7" s="290">
        <f>H3*0.3165</f>
        <v>0</v>
      </c>
      <c r="H7" s="291"/>
      <c r="I7" s="292"/>
      <c r="J7" s="74"/>
      <c r="K7" s="74"/>
      <c r="L7" s="74"/>
      <c r="M7" s="74"/>
      <c r="N7" s="74"/>
    </row>
    <row r="8" spans="1:16" s="75" customFormat="1" ht="15" customHeight="1">
      <c r="A8" s="77"/>
      <c r="B8" s="91" t="s">
        <v>44</v>
      </c>
      <c r="C8" s="83"/>
      <c r="D8" s="290">
        <v>0</v>
      </c>
      <c r="E8" s="291"/>
      <c r="F8" s="292"/>
      <c r="G8" s="290">
        <v>0</v>
      </c>
      <c r="H8" s="291"/>
      <c r="I8" s="292"/>
      <c r="J8" s="74"/>
      <c r="K8" s="74"/>
      <c r="L8" s="74"/>
      <c r="M8" s="74"/>
      <c r="N8" s="74"/>
    </row>
    <row r="9" spans="1:16" s="75" customFormat="1" ht="15" customHeight="1">
      <c r="A9" s="95"/>
      <c r="B9" s="96"/>
      <c r="C9" s="97" t="s">
        <v>73</v>
      </c>
      <c r="D9" s="293">
        <f>F6+D7+D8</f>
        <v>0</v>
      </c>
      <c r="E9" s="294"/>
      <c r="F9" s="295"/>
      <c r="G9" s="293">
        <f>I6+G7+G8</f>
        <v>0</v>
      </c>
      <c r="H9" s="294"/>
      <c r="I9" s="295"/>
      <c r="J9" s="74"/>
      <c r="K9" s="74"/>
      <c r="L9" s="74"/>
      <c r="M9" s="74"/>
      <c r="N9" s="74"/>
    </row>
    <row r="10" spans="1:16" s="75" customFormat="1" ht="15" customHeight="1">
      <c r="A10" s="98"/>
      <c r="B10" s="75" t="s">
        <v>246</v>
      </c>
      <c r="C10" s="100"/>
      <c r="D10" s="313">
        <f>Projection!D54</f>
        <v>0</v>
      </c>
      <c r="E10" s="314"/>
      <c r="F10" s="315"/>
      <c r="G10" s="313">
        <f>'Break Even Projection'!D54</f>
        <v>0</v>
      </c>
      <c r="H10" s="314"/>
      <c r="I10" s="315"/>
      <c r="J10" s="74"/>
      <c r="K10" s="74"/>
      <c r="L10" s="74"/>
      <c r="M10" s="74"/>
      <c r="N10" s="74"/>
    </row>
    <row r="11" spans="1:16" s="75" customFormat="1" ht="15" customHeight="1">
      <c r="A11" s="98"/>
      <c r="B11" s="99" t="s">
        <v>74</v>
      </c>
      <c r="C11" s="100"/>
      <c r="D11" s="290"/>
      <c r="E11" s="291"/>
      <c r="F11" s="292"/>
      <c r="G11" s="296"/>
      <c r="H11" s="297"/>
      <c r="I11" s="298"/>
      <c r="J11" s="74"/>
      <c r="K11" s="74"/>
      <c r="L11" s="74"/>
      <c r="M11" s="74"/>
      <c r="N11" s="74"/>
    </row>
    <row r="12" spans="1:16" s="75" customFormat="1" ht="15" customHeight="1">
      <c r="A12" s="98"/>
      <c r="B12" s="99" t="s">
        <v>240</v>
      </c>
      <c r="C12" s="100"/>
      <c r="D12" s="283"/>
      <c r="E12" s="284"/>
      <c r="F12" s="285"/>
      <c r="G12" s="283"/>
      <c r="H12" s="284"/>
      <c r="I12" s="285"/>
      <c r="J12" s="74"/>
      <c r="K12" s="74"/>
      <c r="L12" s="74"/>
      <c r="M12" s="74"/>
      <c r="N12" s="74"/>
    </row>
    <row r="13" spans="1:16" s="75" customFormat="1" ht="15" customHeight="1">
      <c r="A13" s="101"/>
      <c r="B13" s="102"/>
      <c r="C13" s="103" t="s">
        <v>75</v>
      </c>
      <c r="D13" s="293">
        <f>SUM(D10:F12)</f>
        <v>0</v>
      </c>
      <c r="E13" s="294"/>
      <c r="F13" s="295"/>
      <c r="G13" s="293">
        <f>SUM(G10:I12)</f>
        <v>0</v>
      </c>
      <c r="H13" s="294"/>
      <c r="I13" s="295"/>
      <c r="J13" s="74"/>
      <c r="K13" s="74"/>
      <c r="L13" s="74"/>
      <c r="M13" s="74"/>
      <c r="N13" s="74"/>
    </row>
    <row r="14" spans="1:16" s="75" customFormat="1" ht="15" customHeight="1">
      <c r="A14" s="104"/>
      <c r="B14" s="105" t="s">
        <v>76</v>
      </c>
      <c r="C14" s="83"/>
      <c r="D14" s="86"/>
      <c r="E14" s="93">
        <f>E3</f>
        <v>0</v>
      </c>
      <c r="F14" s="88">
        <f>(E14*2.26*180)</f>
        <v>0</v>
      </c>
      <c r="G14" s="89"/>
      <c r="H14" s="93">
        <f>H3</f>
        <v>0</v>
      </c>
      <c r="I14" s="88">
        <f>(H14*2.26*180)</f>
        <v>0</v>
      </c>
      <c r="J14" s="74"/>
      <c r="K14" s="74"/>
      <c r="L14" s="74"/>
      <c r="M14" s="74"/>
      <c r="N14" s="74"/>
    </row>
    <row r="15" spans="1:16" s="75" customFormat="1" ht="15" customHeight="1">
      <c r="A15" s="104"/>
      <c r="B15" s="105" t="s">
        <v>77</v>
      </c>
      <c r="C15" s="83"/>
      <c r="D15" s="290">
        <v>0</v>
      </c>
      <c r="E15" s="291"/>
      <c r="F15" s="292"/>
      <c r="G15" s="290">
        <v>0</v>
      </c>
      <c r="H15" s="291"/>
      <c r="I15" s="292"/>
      <c r="J15" s="74"/>
      <c r="K15" s="74"/>
      <c r="L15" s="74"/>
      <c r="M15" s="74"/>
      <c r="N15" s="74"/>
    </row>
    <row r="16" spans="1:16" s="75" customFormat="1" ht="15" customHeight="1">
      <c r="A16" s="104"/>
      <c r="B16" s="105" t="s">
        <v>78</v>
      </c>
      <c r="C16" s="83"/>
      <c r="D16" s="283">
        <f>(E3*0.13)*1120</f>
        <v>0</v>
      </c>
      <c r="E16" s="284"/>
      <c r="F16" s="285"/>
      <c r="G16" s="283">
        <f>(H3*0.13)*1120</f>
        <v>0</v>
      </c>
      <c r="H16" s="284"/>
      <c r="I16" s="285"/>
      <c r="J16" s="74"/>
      <c r="K16" s="74"/>
      <c r="L16" s="74"/>
      <c r="M16" s="74"/>
      <c r="N16" s="74"/>
    </row>
    <row r="17" spans="1:17" s="75" customFormat="1" ht="15" customHeight="1">
      <c r="A17" s="104"/>
      <c r="B17" s="105" t="s">
        <v>79</v>
      </c>
      <c r="C17" s="83"/>
      <c r="D17" s="283">
        <f>(E3*0.16)*849</f>
        <v>0</v>
      </c>
      <c r="E17" s="284"/>
      <c r="F17" s="285"/>
      <c r="G17" s="283">
        <f>(H3*0.16)*849</f>
        <v>0</v>
      </c>
      <c r="H17" s="284"/>
      <c r="I17" s="285"/>
      <c r="J17" s="74"/>
      <c r="K17" s="74"/>
      <c r="L17" s="74"/>
      <c r="M17" s="74"/>
      <c r="N17" s="74"/>
    </row>
    <row r="18" spans="1:17" s="75" customFormat="1" ht="15" customHeight="1">
      <c r="A18" s="101"/>
      <c r="B18" s="102"/>
      <c r="C18" s="103" t="s">
        <v>80</v>
      </c>
      <c r="D18" s="293">
        <f>SUM(D14:D17)</f>
        <v>0</v>
      </c>
      <c r="E18" s="294"/>
      <c r="F18" s="295"/>
      <c r="G18" s="293">
        <f>SUM(G14:G17)</f>
        <v>0</v>
      </c>
      <c r="H18" s="294"/>
      <c r="I18" s="295"/>
      <c r="J18" s="74"/>
      <c r="K18" s="74"/>
      <c r="L18" s="74"/>
      <c r="M18" s="74"/>
      <c r="N18" s="74"/>
    </row>
    <row r="19" spans="1:17" s="75" customFormat="1" ht="15" customHeight="1">
      <c r="A19" s="77"/>
      <c r="B19" s="91" t="s">
        <v>81</v>
      </c>
      <c r="C19" s="83"/>
      <c r="D19" s="290">
        <v>0</v>
      </c>
      <c r="E19" s="291"/>
      <c r="F19" s="292"/>
      <c r="G19" s="290">
        <v>0</v>
      </c>
      <c r="H19" s="291"/>
      <c r="I19" s="292"/>
      <c r="J19" s="74"/>
      <c r="K19" s="74"/>
      <c r="L19" s="74"/>
      <c r="M19" s="74"/>
      <c r="N19" s="74"/>
    </row>
    <row r="20" spans="1:17" s="75" customFormat="1" ht="15" customHeight="1">
      <c r="A20" s="106"/>
      <c r="B20" s="107"/>
      <c r="C20" s="108" t="s">
        <v>82</v>
      </c>
      <c r="D20" s="290">
        <v>0</v>
      </c>
      <c r="E20" s="291"/>
      <c r="F20" s="292"/>
      <c r="G20" s="290">
        <v>0</v>
      </c>
      <c r="H20" s="291"/>
      <c r="I20" s="292"/>
      <c r="J20" s="74"/>
      <c r="K20" s="74"/>
      <c r="L20" s="74"/>
      <c r="M20" s="74"/>
      <c r="N20" s="74"/>
    </row>
    <row r="21" spans="1:17" s="75" customFormat="1" ht="15" customHeight="1">
      <c r="A21" s="77"/>
      <c r="B21" s="91" t="s">
        <v>83</v>
      </c>
      <c r="C21" s="83"/>
      <c r="D21" s="283">
        <f>SUM(D22:F23)</f>
        <v>0</v>
      </c>
      <c r="E21" s="284"/>
      <c r="F21" s="285"/>
      <c r="G21" s="283">
        <f>SUM(G22:I23)</f>
        <v>0</v>
      </c>
      <c r="H21" s="284"/>
      <c r="I21" s="285"/>
      <c r="J21" s="74"/>
      <c r="K21" s="74"/>
      <c r="L21" s="74"/>
      <c r="M21" s="74"/>
      <c r="N21" s="74"/>
    </row>
    <row r="22" spans="1:17" s="75" customFormat="1" ht="15" customHeight="1">
      <c r="A22" s="77"/>
      <c r="B22" s="107"/>
      <c r="C22" s="91" t="s">
        <v>84</v>
      </c>
      <c r="D22" s="290">
        <v>0</v>
      </c>
      <c r="E22" s="291"/>
      <c r="F22" s="292"/>
      <c r="G22" s="290">
        <v>0</v>
      </c>
      <c r="H22" s="291"/>
      <c r="I22" s="292"/>
      <c r="J22" s="74"/>
      <c r="K22" s="74"/>
      <c r="L22" s="74"/>
      <c r="M22" s="74"/>
      <c r="N22" s="74"/>
    </row>
    <row r="23" spans="1:17" s="75" customFormat="1" ht="15" customHeight="1">
      <c r="A23" s="77"/>
      <c r="B23" s="107"/>
      <c r="C23" s="91" t="s">
        <v>85</v>
      </c>
      <c r="D23" s="290">
        <v>0</v>
      </c>
      <c r="E23" s="291"/>
      <c r="F23" s="292"/>
      <c r="G23" s="290">
        <v>0</v>
      </c>
      <c r="H23" s="291"/>
      <c r="I23" s="292"/>
      <c r="J23" s="74"/>
      <c r="K23" s="74"/>
      <c r="L23" s="74"/>
      <c r="M23" s="74"/>
      <c r="N23" s="74"/>
    </row>
    <row r="24" spans="1:17" s="75" customFormat="1" ht="15" customHeight="1">
      <c r="A24" s="77"/>
      <c r="B24" s="107" t="s">
        <v>241</v>
      </c>
      <c r="C24" s="91"/>
      <c r="D24" s="283">
        <v>0</v>
      </c>
      <c r="E24" s="284"/>
      <c r="F24" s="285"/>
      <c r="G24" s="283">
        <v>0</v>
      </c>
      <c r="H24" s="284"/>
      <c r="I24" s="285"/>
      <c r="J24" s="74"/>
      <c r="K24" s="74"/>
      <c r="L24" s="74"/>
      <c r="M24" s="74"/>
      <c r="N24" s="74"/>
    </row>
    <row r="25" spans="1:17" s="75" customFormat="1" ht="15" customHeight="1" thickBot="1">
      <c r="A25" s="109"/>
      <c r="B25" s="110"/>
      <c r="C25" s="111" t="s">
        <v>86</v>
      </c>
      <c r="D25" s="286">
        <f>SUM(F19:F24)</f>
        <v>0</v>
      </c>
      <c r="E25" s="287"/>
      <c r="F25" s="288"/>
      <c r="G25" s="286">
        <f>SUM(I19:I24)</f>
        <v>0</v>
      </c>
      <c r="H25" s="287"/>
      <c r="I25" s="288"/>
      <c r="J25" s="74"/>
      <c r="K25" s="74"/>
      <c r="L25" s="74"/>
      <c r="M25" s="74"/>
      <c r="N25" s="74"/>
    </row>
    <row r="26" spans="1:17" s="75" customFormat="1" ht="15" customHeight="1" thickTop="1" thickBot="1">
      <c r="A26" s="112"/>
      <c r="B26" s="113"/>
      <c r="C26" s="114" t="s">
        <v>87</v>
      </c>
      <c r="D26" s="289">
        <f>SUM(D9+D13+D18+D25)</f>
        <v>0</v>
      </c>
      <c r="E26" s="289"/>
      <c r="F26" s="289"/>
      <c r="G26" s="316">
        <f>SUM(G9+G13+G18+G25)</f>
        <v>0</v>
      </c>
      <c r="H26" s="317"/>
      <c r="I26" s="318"/>
      <c r="J26" s="74"/>
      <c r="K26" s="74"/>
      <c r="L26" s="74"/>
      <c r="M26" s="74"/>
    </row>
    <row r="27" spans="1:17" s="117" customFormat="1" ht="15" customHeight="1" thickTop="1">
      <c r="A27" s="280" t="s">
        <v>88</v>
      </c>
      <c r="B27" s="281"/>
      <c r="C27" s="282"/>
      <c r="D27" s="115" t="s">
        <v>89</v>
      </c>
      <c r="E27" s="116" t="s">
        <v>90</v>
      </c>
      <c r="F27" s="116" t="s">
        <v>91</v>
      </c>
      <c r="G27" s="115" t="s">
        <v>89</v>
      </c>
      <c r="H27" s="116" t="s">
        <v>90</v>
      </c>
      <c r="I27" s="116" t="s">
        <v>91</v>
      </c>
      <c r="K27" s="118"/>
      <c r="L27" s="118"/>
      <c r="M27" s="118"/>
      <c r="N27" s="118"/>
      <c r="O27" s="118"/>
      <c r="P27" s="118"/>
      <c r="Q27" s="118"/>
    </row>
    <row r="28" spans="1:17" s="117" customFormat="1" ht="15" customHeight="1">
      <c r="A28" s="271" t="s">
        <v>92</v>
      </c>
      <c r="B28" s="272"/>
      <c r="C28" s="272"/>
      <c r="D28" s="272"/>
      <c r="E28" s="272"/>
      <c r="F28" s="272"/>
      <c r="G28" s="272"/>
      <c r="H28" s="272"/>
      <c r="I28" s="273"/>
      <c r="K28" s="118"/>
      <c r="L28" s="118"/>
      <c r="M28" s="118"/>
      <c r="N28" s="118"/>
      <c r="O28" s="118"/>
      <c r="P28" s="118"/>
      <c r="Q28" s="118"/>
    </row>
    <row r="29" spans="1:17" s="117" customFormat="1" ht="15" customHeight="1">
      <c r="A29" s="122">
        <v>10.131</v>
      </c>
      <c r="B29" s="123" t="s">
        <v>93</v>
      </c>
      <c r="C29" s="124"/>
      <c r="D29" s="254">
        <f>Projection!B16</f>
        <v>0</v>
      </c>
      <c r="E29" s="126">
        <v>0</v>
      </c>
      <c r="F29" s="127">
        <f>D29*E29</f>
        <v>0</v>
      </c>
      <c r="G29" s="254">
        <f>'Break Even Projection'!B16</f>
        <v>0</v>
      </c>
      <c r="H29" s="126">
        <v>0</v>
      </c>
      <c r="I29" s="127">
        <f>G29*H29</f>
        <v>0</v>
      </c>
      <c r="K29" s="118"/>
      <c r="L29" s="118"/>
      <c r="M29" s="118"/>
      <c r="N29" s="118"/>
      <c r="O29" s="118"/>
      <c r="P29" s="118"/>
      <c r="Q29" s="118"/>
    </row>
    <row r="30" spans="1:17" s="117" customFormat="1" ht="15" customHeight="1">
      <c r="A30" s="122">
        <v>10.132</v>
      </c>
      <c r="B30" s="123" t="s">
        <v>94</v>
      </c>
      <c r="C30" s="124"/>
      <c r="D30" s="125">
        <v>0</v>
      </c>
      <c r="E30" s="126">
        <v>0</v>
      </c>
      <c r="F30" s="127">
        <f>D30*E30</f>
        <v>0</v>
      </c>
      <c r="G30" s="125">
        <v>0</v>
      </c>
      <c r="H30" s="126">
        <v>0</v>
      </c>
      <c r="I30" s="127">
        <f>G30*H30</f>
        <v>0</v>
      </c>
      <c r="K30" s="118"/>
      <c r="L30" s="118"/>
      <c r="M30" s="118"/>
      <c r="N30" s="118"/>
      <c r="O30" s="118"/>
      <c r="P30" s="118"/>
      <c r="Q30" s="118"/>
    </row>
    <row r="31" spans="1:17" s="117" customFormat="1" ht="15" customHeight="1">
      <c r="A31" s="122">
        <v>10.161</v>
      </c>
      <c r="B31" s="123" t="s">
        <v>95</v>
      </c>
      <c r="C31" s="124"/>
      <c r="D31" s="125">
        <v>0</v>
      </c>
      <c r="E31" s="126">
        <v>0</v>
      </c>
      <c r="F31" s="127">
        <f>D31*E31</f>
        <v>0</v>
      </c>
      <c r="G31" s="125">
        <v>0</v>
      </c>
      <c r="H31" s="126">
        <v>0</v>
      </c>
      <c r="I31" s="127">
        <f>G31*H31</f>
        <v>0</v>
      </c>
      <c r="K31" s="118"/>
      <c r="L31" s="118"/>
      <c r="M31" s="118"/>
      <c r="N31" s="118"/>
      <c r="O31" s="118"/>
      <c r="P31" s="118"/>
      <c r="Q31" s="118"/>
    </row>
    <row r="32" spans="1:17" s="117" customFormat="1" ht="15" customHeight="1">
      <c r="A32" s="122">
        <v>10.1</v>
      </c>
      <c r="B32" s="123" t="s">
        <v>96</v>
      </c>
      <c r="C32" s="124"/>
      <c r="D32" s="125">
        <v>0</v>
      </c>
      <c r="E32" s="126">
        <v>0</v>
      </c>
      <c r="F32" s="127">
        <f>D32*E32</f>
        <v>0</v>
      </c>
      <c r="G32" s="125">
        <v>0</v>
      </c>
      <c r="H32" s="126">
        <v>0</v>
      </c>
      <c r="I32" s="127">
        <f>G32*H32</f>
        <v>0</v>
      </c>
      <c r="K32" s="118"/>
      <c r="L32" s="118"/>
      <c r="M32" s="118"/>
      <c r="N32" s="118"/>
      <c r="O32" s="118"/>
      <c r="P32" s="118"/>
      <c r="Q32" s="118"/>
    </row>
    <row r="33" spans="1:17" s="117" customFormat="1" ht="15" customHeight="1">
      <c r="A33" s="128"/>
      <c r="B33" s="129" t="s">
        <v>97</v>
      </c>
      <c r="C33" s="124"/>
      <c r="D33" s="125"/>
      <c r="E33" s="126"/>
      <c r="F33" s="131">
        <f>SUM(F29:F32)</f>
        <v>0</v>
      </c>
      <c r="G33" s="125"/>
      <c r="H33" s="126"/>
      <c r="I33" s="131">
        <f>SUM(I29:I32)</f>
        <v>0</v>
      </c>
      <c r="K33" s="118"/>
      <c r="L33" s="118"/>
      <c r="M33" s="118"/>
      <c r="N33" s="118"/>
      <c r="O33" s="118"/>
      <c r="P33" s="118"/>
      <c r="Q33" s="118"/>
    </row>
    <row r="34" spans="1:17" s="117" customFormat="1" ht="15" customHeight="1">
      <c r="A34" s="122">
        <v>21.140999999999998</v>
      </c>
      <c r="B34" s="132" t="s">
        <v>98</v>
      </c>
      <c r="C34" s="133"/>
      <c r="D34" s="125">
        <v>0</v>
      </c>
      <c r="E34" s="126">
        <v>0</v>
      </c>
      <c r="F34" s="134">
        <f t="shared" ref="F34:F39" si="0">D34*E34</f>
        <v>0</v>
      </c>
      <c r="G34" s="125">
        <v>0</v>
      </c>
      <c r="H34" s="126">
        <v>0</v>
      </c>
      <c r="I34" s="135">
        <f t="shared" ref="I34:I39" si="1">G34*H34</f>
        <v>0</v>
      </c>
      <c r="K34" s="118"/>
      <c r="L34" s="118"/>
      <c r="M34" s="118"/>
      <c r="N34" s="118"/>
      <c r="O34" s="118"/>
      <c r="P34" s="118"/>
      <c r="Q34" s="118"/>
    </row>
    <row r="35" spans="1:17" s="117" customFormat="1" ht="15" customHeight="1">
      <c r="A35" s="122">
        <v>21.141999999999999</v>
      </c>
      <c r="B35" s="123" t="s">
        <v>99</v>
      </c>
      <c r="C35" s="124"/>
      <c r="D35" s="125">
        <v>0</v>
      </c>
      <c r="E35" s="126">
        <v>0</v>
      </c>
      <c r="F35" s="126">
        <f t="shared" si="0"/>
        <v>0</v>
      </c>
      <c r="G35" s="125">
        <v>0</v>
      </c>
      <c r="H35" s="126">
        <v>0</v>
      </c>
      <c r="I35" s="127">
        <f t="shared" si="1"/>
        <v>0</v>
      </c>
      <c r="K35" s="118"/>
      <c r="L35" s="118"/>
      <c r="M35" s="118"/>
      <c r="N35" s="118"/>
      <c r="O35" s="118"/>
      <c r="P35" s="118"/>
      <c r="Q35" s="118"/>
    </row>
    <row r="36" spans="1:17" s="117" customFormat="1" ht="15" customHeight="1">
      <c r="A36" s="122">
        <v>21.143000000000001</v>
      </c>
      <c r="B36" s="123" t="s">
        <v>100</v>
      </c>
      <c r="C36" s="124"/>
      <c r="D36" s="125">
        <v>0</v>
      </c>
      <c r="E36" s="126">
        <v>0</v>
      </c>
      <c r="F36" s="126">
        <f t="shared" si="0"/>
        <v>0</v>
      </c>
      <c r="G36" s="125">
        <v>0</v>
      </c>
      <c r="H36" s="126">
        <v>0</v>
      </c>
      <c r="I36" s="127">
        <f t="shared" si="1"/>
        <v>0</v>
      </c>
      <c r="K36" s="118"/>
      <c r="L36" s="118"/>
      <c r="M36" s="118"/>
      <c r="N36" s="118"/>
      <c r="O36" s="118"/>
      <c r="P36" s="118"/>
      <c r="Q36" s="118"/>
    </row>
    <row r="37" spans="1:17" s="117" customFormat="1" ht="15" customHeight="1">
      <c r="A37" s="122">
        <v>21.143999999999998</v>
      </c>
      <c r="B37" s="123" t="s">
        <v>101</v>
      </c>
      <c r="C37" s="124"/>
      <c r="D37" s="125">
        <v>0</v>
      </c>
      <c r="E37" s="126">
        <v>0</v>
      </c>
      <c r="F37" s="126">
        <f t="shared" si="0"/>
        <v>0</v>
      </c>
      <c r="G37" s="125">
        <v>0</v>
      </c>
      <c r="H37" s="126">
        <v>0</v>
      </c>
      <c r="I37" s="127">
        <f t="shared" si="1"/>
        <v>0</v>
      </c>
      <c r="K37" s="118"/>
      <c r="L37" s="118"/>
      <c r="M37" s="118"/>
      <c r="N37" s="118"/>
      <c r="O37" s="118"/>
      <c r="P37" s="118"/>
      <c r="Q37" s="118"/>
    </row>
    <row r="38" spans="1:17" s="117" customFormat="1" ht="15" customHeight="1">
      <c r="A38" s="122">
        <v>21.152000000000001</v>
      </c>
      <c r="B38" s="123" t="s">
        <v>102</v>
      </c>
      <c r="C38" s="124"/>
      <c r="D38" s="125">
        <v>0</v>
      </c>
      <c r="E38" s="126">
        <v>0</v>
      </c>
      <c r="F38" s="126">
        <f t="shared" si="0"/>
        <v>0</v>
      </c>
      <c r="G38" s="125">
        <v>0</v>
      </c>
      <c r="H38" s="126">
        <v>0</v>
      </c>
      <c r="I38" s="127">
        <f t="shared" si="1"/>
        <v>0</v>
      </c>
      <c r="K38" s="118"/>
      <c r="L38" s="118"/>
      <c r="M38" s="118"/>
      <c r="N38" s="118"/>
      <c r="O38" s="118"/>
      <c r="P38" s="118"/>
      <c r="Q38" s="118"/>
    </row>
    <row r="39" spans="1:17" s="117" customFormat="1" ht="15" customHeight="1">
      <c r="A39" s="122">
        <v>21.1</v>
      </c>
      <c r="B39" s="123" t="s">
        <v>103</v>
      </c>
      <c r="C39" s="124"/>
      <c r="D39" s="125">
        <v>0</v>
      </c>
      <c r="E39" s="126">
        <v>0</v>
      </c>
      <c r="F39" s="126">
        <f t="shared" si="0"/>
        <v>0</v>
      </c>
      <c r="G39" s="125">
        <v>0</v>
      </c>
      <c r="H39" s="126">
        <v>0</v>
      </c>
      <c r="I39" s="127">
        <f t="shared" si="1"/>
        <v>0</v>
      </c>
      <c r="K39" s="118"/>
      <c r="L39" s="118"/>
      <c r="M39" s="118"/>
      <c r="N39" s="118"/>
      <c r="O39" s="118"/>
      <c r="P39" s="118"/>
      <c r="Q39" s="118"/>
    </row>
    <row r="40" spans="1:17" s="117" customFormat="1" ht="15" customHeight="1">
      <c r="A40" s="122"/>
      <c r="B40" s="129" t="s">
        <v>104</v>
      </c>
      <c r="C40" s="136"/>
      <c r="D40" s="125"/>
      <c r="E40" s="126"/>
      <c r="F40" s="137">
        <f>SUM(F34:F39)</f>
        <v>0</v>
      </c>
      <c r="G40" s="125"/>
      <c r="H40" s="126"/>
      <c r="I40" s="138">
        <f>SUM(I34:I39)</f>
        <v>0</v>
      </c>
      <c r="K40" s="118"/>
      <c r="L40" s="118"/>
      <c r="M40" s="118"/>
      <c r="N40" s="118"/>
      <c r="O40" s="118"/>
      <c r="P40" s="118"/>
      <c r="Q40" s="118"/>
    </row>
    <row r="41" spans="1:17" s="117" customFormat="1" ht="15" customHeight="1">
      <c r="A41" s="122">
        <v>22.145</v>
      </c>
      <c r="B41" s="132" t="s">
        <v>105</v>
      </c>
      <c r="C41" s="133"/>
      <c r="D41" s="125">
        <v>0</v>
      </c>
      <c r="E41" s="126">
        <v>0</v>
      </c>
      <c r="F41" s="134">
        <f>D41*E41</f>
        <v>0</v>
      </c>
      <c r="G41" s="125">
        <v>0</v>
      </c>
      <c r="H41" s="126">
        <v>0</v>
      </c>
      <c r="I41" s="135">
        <f>G41*H41</f>
        <v>0</v>
      </c>
      <c r="K41" s="118"/>
      <c r="L41" s="118"/>
      <c r="M41" s="118"/>
      <c r="N41" s="118"/>
      <c r="O41" s="118"/>
      <c r="P41" s="118"/>
      <c r="Q41" s="118"/>
    </row>
    <row r="42" spans="1:17" s="117" customFormat="1" ht="15" customHeight="1">
      <c r="A42" s="122">
        <v>22.161999999999999</v>
      </c>
      <c r="B42" s="123" t="s">
        <v>106</v>
      </c>
      <c r="C42" s="124"/>
      <c r="D42" s="125">
        <v>0</v>
      </c>
      <c r="E42" s="126">
        <v>0</v>
      </c>
      <c r="F42" s="126">
        <f>D42*E42</f>
        <v>0</v>
      </c>
      <c r="G42" s="125">
        <v>0</v>
      </c>
      <c r="H42" s="126">
        <v>0</v>
      </c>
      <c r="I42" s="127">
        <f>G42*H42</f>
        <v>0</v>
      </c>
      <c r="K42" s="118"/>
      <c r="L42" s="118"/>
      <c r="M42" s="118"/>
      <c r="N42" s="118"/>
      <c r="O42" s="118"/>
      <c r="P42" s="118"/>
      <c r="Q42" s="118"/>
    </row>
    <row r="43" spans="1:17" s="117" customFormat="1" ht="15" customHeight="1">
      <c r="A43" s="122">
        <v>22.1</v>
      </c>
      <c r="B43" s="123" t="s">
        <v>107</v>
      </c>
      <c r="C43" s="124"/>
      <c r="D43" s="125">
        <v>0</v>
      </c>
      <c r="E43" s="126">
        <v>0</v>
      </c>
      <c r="F43" s="126">
        <f>D43*E43</f>
        <v>0</v>
      </c>
      <c r="G43" s="125">
        <v>0</v>
      </c>
      <c r="H43" s="126">
        <v>0</v>
      </c>
      <c r="I43" s="127">
        <f>G43*H43</f>
        <v>0</v>
      </c>
      <c r="K43" s="118"/>
      <c r="L43" s="118"/>
      <c r="M43" s="118"/>
      <c r="N43" s="118"/>
      <c r="O43" s="118"/>
      <c r="P43" s="118"/>
      <c r="Q43" s="118"/>
    </row>
    <row r="44" spans="1:17" s="117" customFormat="1" ht="15" customHeight="1">
      <c r="A44" s="122"/>
      <c r="B44" s="129" t="s">
        <v>108</v>
      </c>
      <c r="C44" s="124"/>
      <c r="D44" s="125"/>
      <c r="E44" s="126"/>
      <c r="F44" s="130">
        <f>SUM(F41:F43)</f>
        <v>0</v>
      </c>
      <c r="G44" s="125"/>
      <c r="H44" s="126"/>
      <c r="I44" s="131">
        <f>SUM(I41:I43)</f>
        <v>0</v>
      </c>
      <c r="K44" s="118"/>
      <c r="L44" s="118"/>
      <c r="M44" s="118"/>
      <c r="N44" s="118"/>
      <c r="O44" s="118"/>
      <c r="P44" s="118"/>
      <c r="Q44" s="118"/>
    </row>
    <row r="45" spans="1:17" s="117" customFormat="1" ht="15" customHeight="1">
      <c r="A45" s="122">
        <v>24.120999999999999</v>
      </c>
      <c r="B45" s="132" t="s">
        <v>109</v>
      </c>
      <c r="C45" s="133"/>
      <c r="D45" s="125">
        <v>0</v>
      </c>
      <c r="E45" s="126">
        <v>0</v>
      </c>
      <c r="F45" s="134">
        <f>D45*E45</f>
        <v>0</v>
      </c>
      <c r="G45" s="125">
        <v>0</v>
      </c>
      <c r="H45" s="126">
        <v>0</v>
      </c>
      <c r="I45" s="135">
        <f>G45*H45</f>
        <v>0</v>
      </c>
      <c r="K45" s="118"/>
      <c r="L45" s="118"/>
      <c r="M45" s="118"/>
      <c r="N45" s="118"/>
      <c r="O45" s="118"/>
      <c r="P45" s="118"/>
      <c r="Q45" s="118"/>
    </row>
    <row r="46" spans="1:17" s="117" customFormat="1" ht="15" customHeight="1">
      <c r="A46" s="122">
        <v>24.152000000000001</v>
      </c>
      <c r="B46" s="123" t="s">
        <v>102</v>
      </c>
      <c r="C46" s="124"/>
      <c r="D46" s="125">
        <v>0</v>
      </c>
      <c r="E46" s="126">
        <v>0</v>
      </c>
      <c r="F46" s="126">
        <f>D46*E46</f>
        <v>0</v>
      </c>
      <c r="G46" s="125">
        <v>0</v>
      </c>
      <c r="H46" s="126">
        <v>0</v>
      </c>
      <c r="I46" s="127">
        <f>G46*H46</f>
        <v>0</v>
      </c>
      <c r="K46" s="118"/>
      <c r="L46" s="118"/>
      <c r="M46" s="118"/>
      <c r="N46" s="118"/>
      <c r="O46" s="118"/>
      <c r="P46" s="118"/>
      <c r="Q46" s="118"/>
    </row>
    <row r="47" spans="1:17" s="117" customFormat="1" ht="15" customHeight="1">
      <c r="A47" s="122">
        <v>24.1</v>
      </c>
      <c r="B47" s="123" t="s">
        <v>110</v>
      </c>
      <c r="C47" s="124"/>
      <c r="D47" s="125">
        <v>0</v>
      </c>
      <c r="E47" s="126">
        <v>0</v>
      </c>
      <c r="F47" s="126">
        <f>D47*E47</f>
        <v>0</v>
      </c>
      <c r="G47" s="125">
        <v>0</v>
      </c>
      <c r="H47" s="126">
        <v>0</v>
      </c>
      <c r="I47" s="127">
        <f>G47*H47</f>
        <v>0</v>
      </c>
      <c r="K47" s="118"/>
      <c r="L47" s="118"/>
      <c r="M47" s="118"/>
      <c r="N47" s="118"/>
      <c r="O47" s="118"/>
      <c r="P47" s="118"/>
      <c r="Q47" s="118"/>
    </row>
    <row r="48" spans="1:17" s="117" customFormat="1" ht="15" customHeight="1">
      <c r="A48" s="139"/>
      <c r="B48" s="129" t="s">
        <v>111</v>
      </c>
      <c r="C48" s="124"/>
      <c r="D48" s="125"/>
      <c r="E48" s="126"/>
      <c r="F48" s="130">
        <f>SUM(F45:F47)</f>
        <v>0</v>
      </c>
      <c r="G48" s="125"/>
      <c r="H48" s="126"/>
      <c r="I48" s="131">
        <f>SUM(I45:I47)</f>
        <v>0</v>
      </c>
      <c r="K48" s="118"/>
      <c r="L48" s="118"/>
      <c r="M48" s="118"/>
      <c r="N48" s="118"/>
      <c r="O48" s="118"/>
      <c r="P48" s="118"/>
      <c r="Q48" s="118"/>
    </row>
    <row r="49" spans="1:17" s="117" customFormat="1" ht="15" customHeight="1">
      <c r="A49" s="122">
        <v>26.1</v>
      </c>
      <c r="B49" s="132" t="s">
        <v>112</v>
      </c>
      <c r="C49" s="133"/>
      <c r="D49" s="125">
        <v>0</v>
      </c>
      <c r="E49" s="126">
        <v>0</v>
      </c>
      <c r="F49" s="126">
        <f>D49*E49</f>
        <v>0</v>
      </c>
      <c r="G49" s="125">
        <v>0</v>
      </c>
      <c r="H49" s="126">
        <v>0</v>
      </c>
      <c r="I49" s="127">
        <f>G49*H49</f>
        <v>0</v>
      </c>
      <c r="K49" s="118"/>
      <c r="L49" s="118"/>
      <c r="M49" s="118"/>
      <c r="N49" s="118"/>
      <c r="O49" s="118"/>
      <c r="P49" s="118"/>
      <c r="Q49" s="118"/>
    </row>
    <row r="50" spans="1:17" s="117" customFormat="1" ht="15" customHeight="1">
      <c r="A50" s="139"/>
      <c r="B50" s="129" t="s">
        <v>113</v>
      </c>
      <c r="C50" s="124"/>
      <c r="D50" s="125"/>
      <c r="E50" s="126"/>
      <c r="F50" s="130">
        <f>SUM(F49)</f>
        <v>0</v>
      </c>
      <c r="G50" s="125"/>
      <c r="H50" s="126"/>
      <c r="I50" s="131">
        <f>SUM(I49)</f>
        <v>0</v>
      </c>
      <c r="K50" s="118"/>
      <c r="L50" s="118"/>
      <c r="M50" s="118"/>
      <c r="N50" s="118"/>
      <c r="O50" s="118"/>
      <c r="P50" s="118"/>
      <c r="Q50" s="118"/>
    </row>
    <row r="51" spans="1:17" s="117" customFormat="1" ht="15" customHeight="1">
      <c r="A51" s="122">
        <v>31.1</v>
      </c>
      <c r="B51" s="132" t="s">
        <v>114</v>
      </c>
      <c r="C51" s="133"/>
      <c r="D51" s="125">
        <v>0</v>
      </c>
      <c r="E51" s="126">
        <v>0</v>
      </c>
      <c r="F51" s="126">
        <f>D51*E51</f>
        <v>0</v>
      </c>
      <c r="G51" s="125">
        <v>0</v>
      </c>
      <c r="H51" s="126">
        <v>0</v>
      </c>
      <c r="I51" s="127">
        <f>G51*H51</f>
        <v>0</v>
      </c>
      <c r="K51" s="118"/>
      <c r="L51" s="118"/>
      <c r="M51" s="118"/>
      <c r="N51" s="118"/>
      <c r="O51" s="118"/>
      <c r="P51" s="118"/>
      <c r="Q51" s="118"/>
    </row>
    <row r="52" spans="1:17" s="117" customFormat="1" ht="15" customHeight="1">
      <c r="A52" s="139"/>
      <c r="B52" s="129" t="s">
        <v>115</v>
      </c>
      <c r="C52" s="124"/>
      <c r="D52" s="125"/>
      <c r="E52" s="126"/>
      <c r="F52" s="130">
        <f>SUM(F51)</f>
        <v>0</v>
      </c>
      <c r="G52" s="125"/>
      <c r="H52" s="126"/>
      <c r="I52" s="131">
        <f>SUM(I51)</f>
        <v>0</v>
      </c>
      <c r="K52" s="118"/>
      <c r="L52" s="118"/>
      <c r="M52" s="118"/>
      <c r="N52" s="118"/>
      <c r="O52" s="118"/>
      <c r="P52" s="118"/>
      <c r="Q52" s="118"/>
    </row>
    <row r="53" spans="1:17" s="117" customFormat="1" ht="15" customHeight="1">
      <c r="A53" s="140"/>
      <c r="B53" s="141" t="s">
        <v>116</v>
      </c>
      <c r="C53" s="142"/>
      <c r="D53" s="143"/>
      <c r="E53" s="144"/>
      <c r="F53" s="145">
        <f>F33+F40+F44+F48+F50+F52</f>
        <v>0</v>
      </c>
      <c r="G53" s="143"/>
      <c r="H53" s="144"/>
      <c r="I53" s="146">
        <f>I33+I40+I44+I48+I50+I52</f>
        <v>0</v>
      </c>
      <c r="K53" s="118"/>
      <c r="L53" s="118"/>
      <c r="M53" s="118"/>
      <c r="N53" s="118"/>
      <c r="O53" s="118"/>
      <c r="P53" s="118"/>
      <c r="Q53" s="118"/>
    </row>
    <row r="54" spans="1:17" s="117" customFormat="1" ht="15" customHeight="1">
      <c r="A54" s="271" t="s">
        <v>117</v>
      </c>
      <c r="B54" s="272"/>
      <c r="C54" s="272"/>
      <c r="D54" s="272"/>
      <c r="E54" s="272"/>
      <c r="F54" s="272"/>
      <c r="G54" s="272"/>
      <c r="H54" s="272"/>
      <c r="I54" s="273"/>
      <c r="K54" s="118"/>
      <c r="L54" s="118"/>
      <c r="M54" s="118"/>
      <c r="N54" s="118"/>
      <c r="O54" s="118"/>
      <c r="P54" s="118"/>
      <c r="Q54" s="118"/>
    </row>
    <row r="55" spans="1:17" s="117" customFormat="1" ht="15" customHeight="1">
      <c r="A55" s="147">
        <v>10.210000000000001</v>
      </c>
      <c r="B55" s="148" t="s">
        <v>118</v>
      </c>
      <c r="C55" s="124"/>
      <c r="D55" s="149">
        <v>0</v>
      </c>
      <c r="E55" s="126">
        <f>F$33</f>
        <v>0</v>
      </c>
      <c r="F55" s="126">
        <f>F33*D55</f>
        <v>0</v>
      </c>
      <c r="G55" s="149">
        <v>0</v>
      </c>
      <c r="H55" s="126">
        <f>I$33</f>
        <v>0</v>
      </c>
      <c r="I55" s="127">
        <f>I33*G55</f>
        <v>0</v>
      </c>
      <c r="K55" s="118"/>
      <c r="L55" s="118"/>
      <c r="M55" s="118"/>
      <c r="N55" s="118"/>
      <c r="O55" s="118"/>
      <c r="P55" s="118"/>
      <c r="Q55" s="118"/>
    </row>
    <row r="56" spans="1:17" s="117" customFormat="1" ht="15" customHeight="1">
      <c r="A56" s="147">
        <v>21.21</v>
      </c>
      <c r="B56" s="148" t="s">
        <v>119</v>
      </c>
      <c r="C56" s="124"/>
      <c r="D56" s="149">
        <v>0</v>
      </c>
      <c r="E56" s="126">
        <f>F$40</f>
        <v>0</v>
      </c>
      <c r="F56" s="126">
        <f>F40*D56</f>
        <v>0</v>
      </c>
      <c r="G56" s="149">
        <v>0</v>
      </c>
      <c r="H56" s="126">
        <f>I$40</f>
        <v>0</v>
      </c>
      <c r="I56" s="127">
        <f>I40*G56</f>
        <v>0</v>
      </c>
      <c r="K56" s="118"/>
      <c r="L56" s="118"/>
      <c r="M56" s="118"/>
      <c r="N56" s="118"/>
      <c r="O56" s="118"/>
      <c r="P56" s="118"/>
      <c r="Q56" s="118"/>
    </row>
    <row r="57" spans="1:17" s="117" customFormat="1" ht="15" customHeight="1">
      <c r="A57" s="147">
        <v>22.21</v>
      </c>
      <c r="B57" s="148" t="s">
        <v>120</v>
      </c>
      <c r="C57" s="124"/>
      <c r="D57" s="149">
        <v>0</v>
      </c>
      <c r="E57" s="126">
        <f>F$44</f>
        <v>0</v>
      </c>
      <c r="F57" s="126">
        <f>F44*D57</f>
        <v>0</v>
      </c>
      <c r="G57" s="149">
        <v>0</v>
      </c>
      <c r="H57" s="126">
        <f>I$44</f>
        <v>0</v>
      </c>
      <c r="I57" s="127">
        <f>I44*G57</f>
        <v>0</v>
      </c>
      <c r="K57" s="118"/>
      <c r="L57" s="118"/>
      <c r="M57" s="118"/>
      <c r="N57" s="118"/>
      <c r="O57" s="118"/>
      <c r="P57" s="118"/>
      <c r="Q57" s="118"/>
    </row>
    <row r="58" spans="1:17" s="117" customFormat="1" ht="15" customHeight="1">
      <c r="A58" s="147">
        <v>24.21</v>
      </c>
      <c r="B58" s="148" t="s">
        <v>121</v>
      </c>
      <c r="C58" s="124"/>
      <c r="D58" s="149">
        <v>0</v>
      </c>
      <c r="E58" s="126">
        <f>F$48</f>
        <v>0</v>
      </c>
      <c r="F58" s="126">
        <f>F48*D58</f>
        <v>0</v>
      </c>
      <c r="G58" s="149">
        <v>0</v>
      </c>
      <c r="H58" s="126">
        <f>I$48</f>
        <v>0</v>
      </c>
      <c r="I58" s="127">
        <f>I48*G58</f>
        <v>0</v>
      </c>
      <c r="K58" s="118"/>
      <c r="L58" s="118"/>
      <c r="M58" s="118"/>
      <c r="N58" s="118"/>
      <c r="O58" s="118"/>
      <c r="P58" s="118"/>
      <c r="Q58" s="118"/>
    </row>
    <row r="59" spans="1:17" s="117" customFormat="1" ht="15" customHeight="1">
      <c r="A59" s="147">
        <v>26.21</v>
      </c>
      <c r="B59" s="148" t="s">
        <v>122</v>
      </c>
      <c r="C59" s="124"/>
      <c r="D59" s="149">
        <v>0</v>
      </c>
      <c r="E59" s="126">
        <f>F$50</f>
        <v>0</v>
      </c>
      <c r="F59" s="126">
        <f>F50*D59</f>
        <v>0</v>
      </c>
      <c r="G59" s="149">
        <v>0</v>
      </c>
      <c r="H59" s="126">
        <f>I$50</f>
        <v>0</v>
      </c>
      <c r="I59" s="127">
        <f>I50*G59</f>
        <v>0</v>
      </c>
      <c r="K59" s="118"/>
      <c r="L59" s="118"/>
      <c r="M59" s="118"/>
      <c r="N59" s="118"/>
      <c r="O59" s="118"/>
      <c r="P59" s="118"/>
      <c r="Q59" s="118"/>
    </row>
    <row r="60" spans="1:17" s="117" customFormat="1" ht="15" customHeight="1">
      <c r="A60" s="147">
        <v>31.21</v>
      </c>
      <c r="B60" s="148" t="s">
        <v>123</v>
      </c>
      <c r="C60" s="124"/>
      <c r="D60" s="149">
        <v>0</v>
      </c>
      <c r="E60" s="126">
        <f>F$52</f>
        <v>0</v>
      </c>
      <c r="F60" s="126">
        <f>F52*D60</f>
        <v>0</v>
      </c>
      <c r="G60" s="149">
        <v>0</v>
      </c>
      <c r="H60" s="126">
        <f>I$52</f>
        <v>0</v>
      </c>
      <c r="I60" s="127">
        <f>I52*G60</f>
        <v>0</v>
      </c>
      <c r="K60" s="118"/>
      <c r="L60" s="118"/>
      <c r="M60" s="118"/>
      <c r="N60" s="118"/>
      <c r="O60" s="118"/>
      <c r="P60" s="118"/>
      <c r="Q60" s="118"/>
    </row>
    <row r="61" spans="1:17" s="117" customFormat="1" ht="15" customHeight="1">
      <c r="A61" s="147"/>
      <c r="B61" s="150" t="s">
        <v>124</v>
      </c>
      <c r="C61" s="151"/>
      <c r="D61" s="152"/>
      <c r="E61" s="126"/>
      <c r="F61" s="130">
        <f>SUM(F55:F60)</f>
        <v>0</v>
      </c>
      <c r="G61" s="152"/>
      <c r="H61" s="126"/>
      <c r="I61" s="131">
        <f>SUM(I55:I60)</f>
        <v>0</v>
      </c>
      <c r="K61" s="118"/>
      <c r="L61" s="118"/>
      <c r="M61" s="118"/>
      <c r="N61" s="118"/>
      <c r="O61" s="118"/>
      <c r="P61" s="118"/>
      <c r="Q61" s="118"/>
    </row>
    <row r="62" spans="1:17" s="117" customFormat="1" ht="15" customHeight="1">
      <c r="A62" s="147">
        <v>10.220000000000001</v>
      </c>
      <c r="B62" s="148" t="s">
        <v>125</v>
      </c>
      <c r="C62" s="124"/>
      <c r="D62" s="153">
        <v>0.1</v>
      </c>
      <c r="E62" s="154">
        <f>F$33</f>
        <v>0</v>
      </c>
      <c r="F62" s="127">
        <f>F33*D62</f>
        <v>0</v>
      </c>
      <c r="G62" s="155">
        <v>0.1</v>
      </c>
      <c r="H62" s="127">
        <f>I$33</f>
        <v>0</v>
      </c>
      <c r="I62" s="127">
        <f>I33*G62</f>
        <v>0</v>
      </c>
      <c r="K62" s="118"/>
      <c r="L62" s="118"/>
      <c r="M62" s="118"/>
      <c r="N62" s="118"/>
      <c r="O62" s="118"/>
      <c r="P62" s="118"/>
      <c r="Q62" s="118"/>
    </row>
    <row r="63" spans="1:17" s="117" customFormat="1" ht="15" customHeight="1">
      <c r="A63" s="147">
        <v>21.22</v>
      </c>
      <c r="B63" s="148" t="s">
        <v>126</v>
      </c>
      <c r="C63" s="124"/>
      <c r="D63" s="153">
        <v>0.1</v>
      </c>
      <c r="E63" s="154">
        <f>F$40</f>
        <v>0</v>
      </c>
      <c r="F63" s="127">
        <f>F40*D63</f>
        <v>0</v>
      </c>
      <c r="G63" s="155">
        <v>0.1</v>
      </c>
      <c r="H63" s="127">
        <f>I$40</f>
        <v>0</v>
      </c>
      <c r="I63" s="127">
        <f>I40*G63</f>
        <v>0</v>
      </c>
      <c r="K63" s="118"/>
      <c r="L63" s="118"/>
      <c r="M63" s="118"/>
      <c r="N63" s="118"/>
      <c r="O63" s="118"/>
      <c r="P63" s="118"/>
      <c r="Q63" s="118"/>
    </row>
    <row r="64" spans="1:17" s="117" customFormat="1" ht="15" customHeight="1">
      <c r="A64" s="147">
        <v>24.22</v>
      </c>
      <c r="B64" s="148" t="s">
        <v>127</v>
      </c>
      <c r="C64" s="124"/>
      <c r="D64" s="153">
        <v>0.1</v>
      </c>
      <c r="E64" s="154">
        <f>F$48</f>
        <v>0</v>
      </c>
      <c r="F64" s="127">
        <f>F48*D64</f>
        <v>0</v>
      </c>
      <c r="G64" s="155">
        <v>0.1</v>
      </c>
      <c r="H64" s="127">
        <f>I$48</f>
        <v>0</v>
      </c>
      <c r="I64" s="127">
        <f>I48*G64</f>
        <v>0</v>
      </c>
      <c r="K64" s="118"/>
      <c r="L64" s="118"/>
      <c r="M64" s="118"/>
      <c r="N64" s="118"/>
      <c r="O64" s="118"/>
      <c r="P64" s="118"/>
      <c r="Q64" s="118"/>
    </row>
    <row r="65" spans="1:17" s="117" customFormat="1" ht="15" customHeight="1">
      <c r="A65" s="147">
        <v>26.22</v>
      </c>
      <c r="B65" s="148" t="s">
        <v>128</v>
      </c>
      <c r="C65" s="124"/>
      <c r="D65" s="153">
        <v>0.1</v>
      </c>
      <c r="E65" s="154">
        <f>F$50</f>
        <v>0</v>
      </c>
      <c r="F65" s="127">
        <f>F50*D65</f>
        <v>0</v>
      </c>
      <c r="G65" s="155">
        <v>0.1</v>
      </c>
      <c r="H65" s="127">
        <f>I$50</f>
        <v>0</v>
      </c>
      <c r="I65" s="127">
        <f>I50*G65</f>
        <v>0</v>
      </c>
      <c r="K65" s="118"/>
      <c r="L65" s="118"/>
      <c r="M65" s="118"/>
      <c r="N65" s="118"/>
      <c r="O65" s="118"/>
      <c r="P65" s="118"/>
      <c r="Q65" s="118"/>
    </row>
    <row r="66" spans="1:17" s="117" customFormat="1" ht="15" customHeight="1">
      <c r="A66" s="147">
        <v>31.22</v>
      </c>
      <c r="B66" s="148" t="s">
        <v>129</v>
      </c>
      <c r="C66" s="124"/>
      <c r="D66" s="153">
        <v>0.1</v>
      </c>
      <c r="E66" s="154">
        <f>F$52</f>
        <v>0</v>
      </c>
      <c r="F66" s="127">
        <f>F52*D66</f>
        <v>0</v>
      </c>
      <c r="G66" s="155">
        <v>0.1</v>
      </c>
      <c r="H66" s="127">
        <f>I$52</f>
        <v>0</v>
      </c>
      <c r="I66" s="127">
        <f>I52*G66</f>
        <v>0</v>
      </c>
      <c r="K66" s="118"/>
      <c r="L66" s="118"/>
      <c r="M66" s="118"/>
      <c r="N66" s="118"/>
      <c r="O66" s="118"/>
      <c r="P66" s="118"/>
      <c r="Q66" s="118"/>
    </row>
    <row r="67" spans="1:17" s="117" customFormat="1" ht="15" customHeight="1">
      <c r="A67" s="147"/>
      <c r="B67" s="150" t="s">
        <v>130</v>
      </c>
      <c r="C67" s="151"/>
      <c r="D67" s="152"/>
      <c r="E67" s="126"/>
      <c r="F67" s="130">
        <f>SUM(F62:F66)</f>
        <v>0</v>
      </c>
      <c r="G67" s="152"/>
      <c r="H67" s="126"/>
      <c r="I67" s="130">
        <f>SUM(I62:I66)</f>
        <v>0</v>
      </c>
      <c r="K67" s="118"/>
      <c r="L67" s="118"/>
      <c r="M67" s="118"/>
      <c r="N67" s="118"/>
      <c r="O67" s="118"/>
      <c r="P67" s="118"/>
      <c r="Q67" s="118"/>
    </row>
    <row r="68" spans="1:17" s="117" customFormat="1" ht="15" customHeight="1">
      <c r="A68" s="147">
        <v>10.24</v>
      </c>
      <c r="B68" s="148" t="s">
        <v>131</v>
      </c>
      <c r="C68" s="124"/>
      <c r="D68" s="149">
        <v>0</v>
      </c>
      <c r="E68" s="126">
        <f>F$33</f>
        <v>0</v>
      </c>
      <c r="F68" s="126">
        <f>F33*D68</f>
        <v>0</v>
      </c>
      <c r="G68" s="149">
        <v>0</v>
      </c>
      <c r="H68" s="126">
        <f>I$33</f>
        <v>0</v>
      </c>
      <c r="I68" s="127">
        <f>I33*G68</f>
        <v>0</v>
      </c>
      <c r="K68" s="118"/>
      <c r="L68" s="118"/>
      <c r="M68" s="118"/>
      <c r="N68" s="118"/>
      <c r="O68" s="118"/>
      <c r="P68" s="118"/>
      <c r="Q68" s="118"/>
    </row>
    <row r="69" spans="1:17" s="117" customFormat="1" ht="15" customHeight="1">
      <c r="A69" s="147">
        <v>21.24</v>
      </c>
      <c r="B69" s="148" t="s">
        <v>132</v>
      </c>
      <c r="C69" s="124"/>
      <c r="D69" s="149">
        <v>0</v>
      </c>
      <c r="E69" s="126">
        <f>F$40</f>
        <v>0</v>
      </c>
      <c r="F69" s="126">
        <f>F40*D69</f>
        <v>0</v>
      </c>
      <c r="G69" s="149">
        <v>0</v>
      </c>
      <c r="H69" s="126">
        <f>I$40</f>
        <v>0</v>
      </c>
      <c r="I69" s="127">
        <f>I40*G69</f>
        <v>0</v>
      </c>
      <c r="K69" s="118"/>
      <c r="L69" s="118"/>
      <c r="M69" s="118"/>
      <c r="N69" s="118"/>
      <c r="O69" s="118"/>
      <c r="P69" s="118"/>
      <c r="Q69" s="118"/>
    </row>
    <row r="70" spans="1:17" s="117" customFormat="1" ht="15" customHeight="1">
      <c r="A70" s="147">
        <v>24.24</v>
      </c>
      <c r="B70" s="148" t="s">
        <v>133</v>
      </c>
      <c r="C70" s="124"/>
      <c r="D70" s="149">
        <v>0</v>
      </c>
      <c r="E70" s="126">
        <f>F$48</f>
        <v>0</v>
      </c>
      <c r="F70" s="126">
        <f>F48*D70</f>
        <v>0</v>
      </c>
      <c r="G70" s="149">
        <v>0</v>
      </c>
      <c r="H70" s="126">
        <f>I$48</f>
        <v>0</v>
      </c>
      <c r="I70" s="127">
        <f>I48*G70</f>
        <v>0</v>
      </c>
      <c r="K70" s="118"/>
      <c r="L70" s="118"/>
      <c r="M70" s="118"/>
      <c r="N70" s="118"/>
      <c r="O70" s="118"/>
      <c r="P70" s="118"/>
      <c r="Q70" s="118"/>
    </row>
    <row r="71" spans="1:17" s="117" customFormat="1" ht="15" customHeight="1">
      <c r="A71" s="147">
        <v>26.24</v>
      </c>
      <c r="B71" s="148" t="s">
        <v>134</v>
      </c>
      <c r="C71" s="124"/>
      <c r="D71" s="149">
        <v>0</v>
      </c>
      <c r="E71" s="126">
        <f>F$50</f>
        <v>0</v>
      </c>
      <c r="F71" s="126">
        <f>F50*D71</f>
        <v>0</v>
      </c>
      <c r="G71" s="149">
        <v>0</v>
      </c>
      <c r="H71" s="126">
        <f>I$50</f>
        <v>0</v>
      </c>
      <c r="I71" s="127">
        <f>I50*G71</f>
        <v>0</v>
      </c>
      <c r="K71" s="118"/>
      <c r="L71" s="118"/>
      <c r="M71" s="118"/>
      <c r="N71" s="118"/>
      <c r="O71" s="118"/>
      <c r="P71" s="118"/>
      <c r="Q71" s="118"/>
    </row>
    <row r="72" spans="1:17" s="117" customFormat="1" ht="15" customHeight="1">
      <c r="A72" s="147">
        <v>31.24</v>
      </c>
      <c r="B72" s="148" t="s">
        <v>135</v>
      </c>
      <c r="C72" s="124"/>
      <c r="D72" s="149">
        <v>0</v>
      </c>
      <c r="E72" s="126">
        <f>F$52</f>
        <v>0</v>
      </c>
      <c r="F72" s="126">
        <f>F52*D72</f>
        <v>0</v>
      </c>
      <c r="G72" s="149">
        <v>0</v>
      </c>
      <c r="H72" s="126">
        <f>I$52</f>
        <v>0</v>
      </c>
      <c r="I72" s="127">
        <f>I52*G72</f>
        <v>0</v>
      </c>
      <c r="K72" s="118"/>
      <c r="L72" s="118"/>
      <c r="M72" s="118"/>
      <c r="N72" s="118"/>
      <c r="O72" s="118"/>
      <c r="P72" s="118"/>
      <c r="Q72" s="118"/>
    </row>
    <row r="73" spans="1:17" s="117" customFormat="1" ht="15" customHeight="1">
      <c r="A73" s="147"/>
      <c r="B73" s="150" t="s">
        <v>136</v>
      </c>
      <c r="C73" s="151"/>
      <c r="D73" s="152"/>
      <c r="E73" s="126"/>
      <c r="F73" s="130">
        <f>SUM(F68:F72)</f>
        <v>0</v>
      </c>
      <c r="G73" s="152"/>
      <c r="H73" s="126"/>
      <c r="I73" s="131">
        <f>SUM(I68:I72)</f>
        <v>0</v>
      </c>
      <c r="K73" s="118"/>
      <c r="L73" s="118"/>
      <c r="M73" s="118"/>
      <c r="N73" s="118"/>
      <c r="O73" s="118"/>
      <c r="P73" s="118"/>
      <c r="Q73" s="118"/>
    </row>
    <row r="74" spans="1:17" s="117" customFormat="1" ht="15" customHeight="1">
      <c r="A74" s="147">
        <v>10.199999999999999</v>
      </c>
      <c r="B74" s="148" t="s">
        <v>137</v>
      </c>
      <c r="C74" s="124"/>
      <c r="D74" s="149">
        <v>0</v>
      </c>
      <c r="E74" s="126">
        <f>F$33</f>
        <v>0</v>
      </c>
      <c r="F74" s="126">
        <f>F33*D74</f>
        <v>0</v>
      </c>
      <c r="G74" s="149">
        <v>0</v>
      </c>
      <c r="H74" s="126">
        <f>I$33</f>
        <v>0</v>
      </c>
      <c r="I74" s="127">
        <f>I33*G74</f>
        <v>0</v>
      </c>
      <c r="K74" s="118"/>
      <c r="L74" s="118"/>
      <c r="M74" s="118"/>
      <c r="N74" s="118"/>
      <c r="O74" s="118"/>
      <c r="P74" s="118"/>
      <c r="Q74" s="118"/>
    </row>
    <row r="75" spans="1:17" s="117" customFormat="1" ht="15" customHeight="1">
      <c r="A75" s="147">
        <v>21.2</v>
      </c>
      <c r="B75" s="148" t="s">
        <v>138</v>
      </c>
      <c r="C75" s="124"/>
      <c r="D75" s="149">
        <v>0</v>
      </c>
      <c r="E75" s="126">
        <f>F$40</f>
        <v>0</v>
      </c>
      <c r="F75" s="126">
        <f>F40*D75</f>
        <v>0</v>
      </c>
      <c r="G75" s="149">
        <v>0</v>
      </c>
      <c r="H75" s="126">
        <f>I$40</f>
        <v>0</v>
      </c>
      <c r="I75" s="127">
        <f>I40*G75</f>
        <v>0</v>
      </c>
      <c r="K75" s="118"/>
      <c r="L75" s="118"/>
      <c r="M75" s="118"/>
      <c r="N75" s="118"/>
      <c r="O75" s="118"/>
      <c r="P75" s="118"/>
      <c r="Q75" s="118"/>
    </row>
    <row r="76" spans="1:17" s="117" customFormat="1" ht="15" customHeight="1">
      <c r="A76" s="147">
        <v>24.2</v>
      </c>
      <c r="B76" s="148" t="s">
        <v>139</v>
      </c>
      <c r="C76" s="124"/>
      <c r="D76" s="149">
        <v>0</v>
      </c>
      <c r="E76" s="126">
        <f>F$48</f>
        <v>0</v>
      </c>
      <c r="F76" s="126">
        <f>F48*D76</f>
        <v>0</v>
      </c>
      <c r="G76" s="149">
        <v>0</v>
      </c>
      <c r="H76" s="126">
        <f>I$48</f>
        <v>0</v>
      </c>
      <c r="I76" s="127">
        <f>I48*G76</f>
        <v>0</v>
      </c>
      <c r="K76" s="118"/>
      <c r="L76" s="118"/>
      <c r="M76" s="118"/>
      <c r="N76" s="118"/>
      <c r="O76" s="118"/>
      <c r="P76" s="118"/>
      <c r="Q76" s="118"/>
    </row>
    <row r="77" spans="1:17" s="117" customFormat="1" ht="15" customHeight="1">
      <c r="A77" s="147">
        <v>26.2</v>
      </c>
      <c r="B77" s="148" t="s">
        <v>140</v>
      </c>
      <c r="C77" s="124"/>
      <c r="D77" s="149">
        <v>0</v>
      </c>
      <c r="E77" s="126">
        <f>F$50</f>
        <v>0</v>
      </c>
      <c r="F77" s="126">
        <f>F50*D77</f>
        <v>0</v>
      </c>
      <c r="G77" s="149">
        <v>0</v>
      </c>
      <c r="H77" s="126">
        <f>I$50</f>
        <v>0</v>
      </c>
      <c r="I77" s="127">
        <f>I50*G77</f>
        <v>0</v>
      </c>
      <c r="K77" s="118"/>
      <c r="L77" s="118"/>
      <c r="M77" s="118"/>
      <c r="N77" s="118"/>
      <c r="O77" s="118"/>
      <c r="P77" s="118"/>
      <c r="Q77" s="118"/>
    </row>
    <row r="78" spans="1:17" s="117" customFormat="1" ht="15" customHeight="1">
      <c r="A78" s="147">
        <v>31.2</v>
      </c>
      <c r="B78" s="148" t="s">
        <v>141</v>
      </c>
      <c r="C78" s="124"/>
      <c r="D78" s="149">
        <v>0</v>
      </c>
      <c r="E78" s="126">
        <f>F$52</f>
        <v>0</v>
      </c>
      <c r="F78" s="126">
        <f>F52*D78</f>
        <v>0</v>
      </c>
      <c r="G78" s="149">
        <v>0</v>
      </c>
      <c r="H78" s="126">
        <f>I$52</f>
        <v>0</v>
      </c>
      <c r="I78" s="127">
        <f>I52*G78</f>
        <v>0</v>
      </c>
      <c r="K78" s="118"/>
      <c r="L78" s="118"/>
      <c r="M78" s="118"/>
      <c r="N78" s="118"/>
      <c r="O78" s="118"/>
      <c r="P78" s="118"/>
      <c r="Q78" s="118"/>
    </row>
    <row r="79" spans="1:17" s="117" customFormat="1" ht="15" customHeight="1">
      <c r="A79" s="147"/>
      <c r="B79" s="150" t="s">
        <v>142</v>
      </c>
      <c r="C79" s="151"/>
      <c r="D79" s="152"/>
      <c r="E79" s="126"/>
      <c r="F79" s="130">
        <f>SUM(F74:F78)</f>
        <v>0</v>
      </c>
      <c r="G79" s="152"/>
      <c r="H79" s="126"/>
      <c r="I79" s="131">
        <f>SUM(I74:I78)</f>
        <v>0</v>
      </c>
      <c r="K79" s="118"/>
      <c r="L79" s="118"/>
      <c r="M79" s="118"/>
      <c r="N79" s="118"/>
      <c r="O79" s="118"/>
      <c r="P79" s="118"/>
      <c r="Q79" s="118"/>
    </row>
    <row r="80" spans="1:17" s="117" customFormat="1" ht="15" customHeight="1">
      <c r="A80" s="156"/>
      <c r="B80" s="157" t="s">
        <v>143</v>
      </c>
      <c r="C80" s="158"/>
      <c r="D80" s="159"/>
      <c r="E80" s="144"/>
      <c r="F80" s="145">
        <f>F61+F67+F73+F79</f>
        <v>0</v>
      </c>
      <c r="G80" s="159"/>
      <c r="H80" s="144"/>
      <c r="I80" s="146">
        <f>I61+I67+I73+I79</f>
        <v>0</v>
      </c>
      <c r="K80" s="118"/>
      <c r="L80" s="118"/>
      <c r="M80" s="118"/>
      <c r="N80" s="118"/>
      <c r="O80" s="118"/>
      <c r="P80" s="118"/>
      <c r="Q80" s="118"/>
    </row>
    <row r="81" spans="1:17" s="117" customFormat="1" ht="15" customHeight="1">
      <c r="A81" s="271" t="s">
        <v>144</v>
      </c>
      <c r="B81" s="272"/>
      <c r="C81" s="272"/>
      <c r="D81" s="272"/>
      <c r="E81" s="272"/>
      <c r="F81" s="272"/>
      <c r="G81" s="272"/>
      <c r="H81" s="272"/>
      <c r="I81" s="273"/>
      <c r="K81" s="118"/>
      <c r="L81" s="118"/>
      <c r="M81" s="118"/>
      <c r="N81" s="118"/>
      <c r="O81" s="118"/>
      <c r="P81" s="118"/>
      <c r="Q81" s="118"/>
    </row>
    <row r="82" spans="1:17" s="117" customFormat="1" ht="15" customHeight="1">
      <c r="A82" s="122">
        <v>10.3</v>
      </c>
      <c r="B82" s="123" t="s">
        <v>145</v>
      </c>
      <c r="C82" s="124"/>
      <c r="D82" s="160"/>
      <c r="E82" s="88"/>
      <c r="F82" s="126">
        <v>0</v>
      </c>
      <c r="G82" s="160"/>
      <c r="H82" s="88"/>
      <c r="I82" s="127">
        <f t="shared" ref="I82:I87" si="2">F82</f>
        <v>0</v>
      </c>
      <c r="K82" s="118"/>
      <c r="L82" s="118"/>
      <c r="M82" s="118"/>
      <c r="N82" s="118"/>
      <c r="O82" s="118"/>
      <c r="P82" s="118"/>
      <c r="Q82" s="118"/>
    </row>
    <row r="83" spans="1:17" s="117" customFormat="1" ht="15" customHeight="1">
      <c r="A83" s="122">
        <v>21.3</v>
      </c>
      <c r="B83" s="123" t="s">
        <v>146</v>
      </c>
      <c r="C83" s="124"/>
      <c r="D83" s="160"/>
      <c r="E83" s="88"/>
      <c r="F83" s="126">
        <v>0</v>
      </c>
      <c r="G83" s="160"/>
      <c r="H83" s="88"/>
      <c r="I83" s="127">
        <f t="shared" si="2"/>
        <v>0</v>
      </c>
      <c r="K83" s="118"/>
      <c r="L83" s="118"/>
      <c r="M83" s="118"/>
      <c r="N83" s="118"/>
      <c r="O83" s="118"/>
      <c r="P83" s="118"/>
      <c r="Q83" s="118"/>
    </row>
    <row r="84" spans="1:17" s="117" customFormat="1" ht="15" customHeight="1">
      <c r="A84" s="122">
        <v>22.3</v>
      </c>
      <c r="B84" s="123" t="s">
        <v>147</v>
      </c>
      <c r="C84" s="124"/>
      <c r="D84" s="160"/>
      <c r="E84" s="88"/>
      <c r="F84" s="126">
        <v>0</v>
      </c>
      <c r="G84" s="160"/>
      <c r="H84" s="88"/>
      <c r="I84" s="127">
        <f t="shared" si="2"/>
        <v>0</v>
      </c>
      <c r="K84" s="118"/>
      <c r="L84" s="118"/>
      <c r="M84" s="118"/>
      <c r="N84" s="118"/>
      <c r="O84" s="118"/>
      <c r="P84" s="118"/>
      <c r="Q84" s="118"/>
    </row>
    <row r="85" spans="1:17" s="117" customFormat="1" ht="15" customHeight="1">
      <c r="A85" s="122">
        <v>24.3</v>
      </c>
      <c r="B85" s="123" t="s">
        <v>148</v>
      </c>
      <c r="C85" s="124"/>
      <c r="D85" s="160"/>
      <c r="E85" s="88"/>
      <c r="F85" s="126">
        <v>0</v>
      </c>
      <c r="G85" s="160"/>
      <c r="H85" s="88"/>
      <c r="I85" s="127">
        <f t="shared" si="2"/>
        <v>0</v>
      </c>
      <c r="K85" s="118"/>
      <c r="L85" s="118"/>
      <c r="M85" s="118"/>
      <c r="N85" s="118"/>
      <c r="O85" s="118"/>
      <c r="P85" s="118"/>
      <c r="Q85" s="118"/>
    </row>
    <row r="86" spans="1:17" s="117" customFormat="1" ht="15" customHeight="1">
      <c r="A86" s="122">
        <v>26.3</v>
      </c>
      <c r="B86" s="123" t="s">
        <v>149</v>
      </c>
      <c r="C86" s="124"/>
      <c r="D86" s="160"/>
      <c r="E86" s="88"/>
      <c r="F86" s="126">
        <v>0</v>
      </c>
      <c r="G86" s="160"/>
      <c r="H86" s="88"/>
      <c r="I86" s="127">
        <f t="shared" si="2"/>
        <v>0</v>
      </c>
      <c r="K86" s="118"/>
      <c r="L86" s="118"/>
      <c r="M86" s="118"/>
      <c r="N86" s="118"/>
      <c r="O86" s="118"/>
      <c r="P86" s="118"/>
      <c r="Q86" s="118"/>
    </row>
    <row r="87" spans="1:17" s="117" customFormat="1" ht="15" customHeight="1">
      <c r="A87" s="122">
        <v>31.3</v>
      </c>
      <c r="B87" s="123" t="s">
        <v>150</v>
      </c>
      <c r="C87" s="124"/>
      <c r="D87" s="160"/>
      <c r="E87" s="88"/>
      <c r="F87" s="126">
        <v>0</v>
      </c>
      <c r="G87" s="160"/>
      <c r="H87" s="88"/>
      <c r="I87" s="127">
        <f t="shared" si="2"/>
        <v>0</v>
      </c>
      <c r="K87" s="118"/>
      <c r="L87" s="118"/>
      <c r="M87" s="118"/>
      <c r="N87" s="118"/>
      <c r="O87" s="118"/>
      <c r="P87" s="118"/>
      <c r="Q87" s="118"/>
    </row>
    <row r="88" spans="1:17" s="117" customFormat="1" ht="15" customHeight="1">
      <c r="A88" s="156"/>
      <c r="B88" s="161" t="s">
        <v>151</v>
      </c>
      <c r="C88" s="142"/>
      <c r="D88" s="159"/>
      <c r="E88" s="144"/>
      <c r="F88" s="145">
        <f>SUM(F82:F87)</f>
        <v>0</v>
      </c>
      <c r="G88" s="159"/>
      <c r="H88" s="144"/>
      <c r="I88" s="146">
        <f>SUM(I82:I87)</f>
        <v>0</v>
      </c>
      <c r="K88" s="118"/>
      <c r="L88" s="118"/>
      <c r="M88" s="118"/>
      <c r="N88" s="118"/>
      <c r="O88" s="118"/>
      <c r="P88" s="118"/>
      <c r="Q88" s="118"/>
    </row>
    <row r="89" spans="1:17" s="117" customFormat="1" ht="15" customHeight="1">
      <c r="A89" s="271" t="s">
        <v>152</v>
      </c>
      <c r="B89" s="272"/>
      <c r="C89" s="272"/>
      <c r="D89" s="272"/>
      <c r="E89" s="272"/>
      <c r="F89" s="272"/>
      <c r="G89" s="272"/>
      <c r="H89" s="272"/>
      <c r="I89" s="273"/>
      <c r="K89" s="118"/>
      <c r="L89" s="118"/>
      <c r="M89" s="118"/>
      <c r="N89" s="118"/>
      <c r="O89" s="118"/>
      <c r="P89" s="118"/>
      <c r="Q89" s="118"/>
    </row>
    <row r="90" spans="1:17" s="117" customFormat="1" ht="15" customHeight="1">
      <c r="A90" s="162">
        <v>26.4</v>
      </c>
      <c r="B90" s="276" t="s">
        <v>153</v>
      </c>
      <c r="C90" s="277"/>
      <c r="D90" s="160"/>
      <c r="E90" s="88"/>
      <c r="F90" s="126">
        <v>0</v>
      </c>
      <c r="G90" s="160"/>
      <c r="H90" s="88"/>
      <c r="I90" s="127">
        <f>F90</f>
        <v>0</v>
      </c>
      <c r="K90" s="118"/>
      <c r="L90" s="118"/>
      <c r="M90" s="118"/>
      <c r="N90" s="118"/>
      <c r="O90" s="118"/>
      <c r="P90" s="118"/>
      <c r="Q90" s="118"/>
    </row>
    <row r="91" spans="1:17" s="117" customFormat="1" ht="15" customHeight="1">
      <c r="A91" s="162">
        <v>26.440999999999999</v>
      </c>
      <c r="B91" s="276" t="s">
        <v>154</v>
      </c>
      <c r="C91" s="277"/>
      <c r="D91" s="160"/>
      <c r="E91" s="88"/>
      <c r="F91" s="126">
        <v>0</v>
      </c>
      <c r="G91" s="160"/>
      <c r="H91" s="88"/>
      <c r="I91" s="127">
        <f>F91</f>
        <v>0</v>
      </c>
      <c r="K91" s="118"/>
      <c r="L91" s="118"/>
      <c r="M91" s="118"/>
      <c r="N91" s="118"/>
      <c r="O91" s="118"/>
      <c r="P91" s="118"/>
      <c r="Q91" s="118"/>
    </row>
    <row r="92" spans="1:17" s="117" customFormat="1" ht="15" customHeight="1">
      <c r="A92" s="162">
        <v>26.45</v>
      </c>
      <c r="B92" s="276" t="s">
        <v>155</v>
      </c>
      <c r="C92" s="277"/>
      <c r="D92" s="160"/>
      <c r="E92" s="88"/>
      <c r="F92" s="126">
        <v>0</v>
      </c>
      <c r="G92" s="160"/>
      <c r="H92" s="88"/>
      <c r="I92" s="127">
        <f>F92</f>
        <v>0</v>
      </c>
      <c r="K92" s="118"/>
      <c r="L92" s="118"/>
      <c r="M92" s="118"/>
      <c r="N92" s="118"/>
      <c r="O92" s="118"/>
      <c r="P92" s="118"/>
      <c r="Q92" s="118"/>
    </row>
    <row r="93" spans="1:17" s="117" customFormat="1" ht="15" customHeight="1">
      <c r="A93" s="163"/>
      <c r="B93" s="141" t="s">
        <v>156</v>
      </c>
      <c r="C93" s="142"/>
      <c r="D93" s="159"/>
      <c r="E93" s="144"/>
      <c r="F93" s="145">
        <f>SUM(F90:F92)</f>
        <v>0</v>
      </c>
      <c r="G93" s="159"/>
      <c r="H93" s="144"/>
      <c r="I93" s="146">
        <f>SUM(I90:I92)</f>
        <v>0</v>
      </c>
      <c r="K93" s="118"/>
      <c r="L93" s="118"/>
      <c r="M93" s="118"/>
      <c r="N93" s="118"/>
      <c r="O93" s="118"/>
      <c r="P93" s="118"/>
      <c r="Q93" s="118"/>
    </row>
    <row r="94" spans="1:17" s="75" customFormat="1" ht="15" customHeight="1">
      <c r="A94" s="119"/>
      <c r="B94" s="272" t="s">
        <v>157</v>
      </c>
      <c r="C94" s="272"/>
      <c r="D94" s="120"/>
      <c r="E94" s="120"/>
      <c r="F94" s="121"/>
      <c r="G94" s="74"/>
      <c r="H94" s="74"/>
      <c r="I94" s="74"/>
    </row>
    <row r="95" spans="1:17">
      <c r="A95" s="162">
        <v>27.51</v>
      </c>
      <c r="B95" s="276" t="s">
        <v>158</v>
      </c>
      <c r="C95" s="277"/>
      <c r="D95" s="164"/>
      <c r="E95" s="94"/>
      <c r="F95" s="165">
        <v>0</v>
      </c>
      <c r="G95" s="166"/>
      <c r="H95" s="167"/>
      <c r="I95" s="168">
        <f>F95</f>
        <v>0</v>
      </c>
    </row>
    <row r="96" spans="1:17">
      <c r="A96" s="162">
        <v>24.52</v>
      </c>
      <c r="B96" s="276" t="s">
        <v>242</v>
      </c>
      <c r="C96" s="277"/>
      <c r="D96" s="164"/>
      <c r="E96" s="94"/>
      <c r="F96" s="165">
        <v>0</v>
      </c>
      <c r="G96" s="166"/>
      <c r="H96" s="167"/>
      <c r="I96" s="168">
        <f t="shared" ref="I96:I112" si="3">F96</f>
        <v>0</v>
      </c>
    </row>
    <row r="97" spans="1:9">
      <c r="A97" s="162">
        <v>45.521000000000001</v>
      </c>
      <c r="B97" s="276" t="s">
        <v>159</v>
      </c>
      <c r="C97" s="277"/>
      <c r="D97" s="164"/>
      <c r="E97" s="94"/>
      <c r="F97" s="165">
        <v>0</v>
      </c>
      <c r="G97" s="166"/>
      <c r="H97" s="167"/>
      <c r="I97" s="168">
        <f t="shared" si="3"/>
        <v>0</v>
      </c>
    </row>
    <row r="98" spans="1:9">
      <c r="A98" s="162">
        <v>45.521999999999998</v>
      </c>
      <c r="B98" s="276" t="s">
        <v>160</v>
      </c>
      <c r="C98" s="277"/>
      <c r="D98" s="164"/>
      <c r="E98" s="94"/>
      <c r="F98" s="165">
        <v>0</v>
      </c>
      <c r="G98" s="166"/>
      <c r="H98" s="167"/>
      <c r="I98" s="168">
        <f t="shared" si="3"/>
        <v>0</v>
      </c>
    </row>
    <row r="99" spans="1:9">
      <c r="A99" s="162">
        <v>10.53</v>
      </c>
      <c r="B99" s="276" t="s">
        <v>243</v>
      </c>
      <c r="C99" s="277"/>
      <c r="D99" s="164"/>
      <c r="E99" s="94"/>
      <c r="F99" s="165">
        <v>0</v>
      </c>
      <c r="G99" s="166"/>
      <c r="H99" s="167"/>
      <c r="I99" s="168">
        <f t="shared" si="3"/>
        <v>0</v>
      </c>
    </row>
    <row r="100" spans="1:9">
      <c r="A100" s="162">
        <v>21.53</v>
      </c>
      <c r="B100" s="276" t="s">
        <v>243</v>
      </c>
      <c r="C100" s="277"/>
      <c r="D100" s="164"/>
      <c r="E100" s="94"/>
      <c r="F100" s="165">
        <v>0</v>
      </c>
      <c r="G100" s="166"/>
      <c r="H100" s="167"/>
      <c r="I100" s="168">
        <f t="shared" si="3"/>
        <v>0</v>
      </c>
    </row>
    <row r="101" spans="1:9">
      <c r="A101" s="162">
        <v>24.53</v>
      </c>
      <c r="B101" s="276" t="s">
        <v>243</v>
      </c>
      <c r="C101" s="277"/>
      <c r="D101" s="164"/>
      <c r="E101" s="94"/>
      <c r="F101" s="165">
        <v>0</v>
      </c>
      <c r="G101" s="166"/>
      <c r="H101" s="167"/>
      <c r="I101" s="168">
        <f t="shared" si="3"/>
        <v>0</v>
      </c>
    </row>
    <row r="102" spans="1:9">
      <c r="A102" s="162">
        <v>26.53</v>
      </c>
      <c r="B102" s="276" t="s">
        <v>243</v>
      </c>
      <c r="C102" s="277"/>
      <c r="D102" s="164"/>
      <c r="E102" s="94"/>
      <c r="F102" s="165">
        <v>0</v>
      </c>
      <c r="G102" s="166"/>
      <c r="H102" s="167"/>
      <c r="I102" s="168">
        <f t="shared" si="3"/>
        <v>0</v>
      </c>
    </row>
    <row r="103" spans="1:9">
      <c r="A103" s="162">
        <v>24.54</v>
      </c>
      <c r="B103" s="276" t="s">
        <v>161</v>
      </c>
      <c r="C103" s="277"/>
      <c r="D103" s="164"/>
      <c r="E103" s="94"/>
      <c r="F103" s="165">
        <v>0</v>
      </c>
      <c r="G103" s="166"/>
      <c r="H103" s="167"/>
      <c r="I103" s="168">
        <f t="shared" si="3"/>
        <v>0</v>
      </c>
    </row>
    <row r="104" spans="1:9">
      <c r="A104" s="162">
        <v>10.55</v>
      </c>
      <c r="B104" s="276" t="s">
        <v>162</v>
      </c>
      <c r="C104" s="277"/>
      <c r="D104" s="164"/>
      <c r="E104" s="94"/>
      <c r="F104" s="165">
        <v>0</v>
      </c>
      <c r="G104" s="166"/>
      <c r="H104" s="167"/>
      <c r="I104" s="168">
        <f t="shared" si="3"/>
        <v>0</v>
      </c>
    </row>
    <row r="105" spans="1:9">
      <c r="A105" s="162">
        <v>21.55</v>
      </c>
      <c r="B105" s="276" t="s">
        <v>162</v>
      </c>
      <c r="C105" s="277"/>
      <c r="D105" s="164"/>
      <c r="E105" s="94"/>
      <c r="F105" s="165">
        <v>0</v>
      </c>
      <c r="G105" s="166"/>
      <c r="H105" s="167"/>
      <c r="I105" s="168">
        <f t="shared" si="3"/>
        <v>0</v>
      </c>
    </row>
    <row r="106" spans="1:9">
      <c r="A106" s="162">
        <v>24.55</v>
      </c>
      <c r="B106" s="276" t="s">
        <v>162</v>
      </c>
      <c r="C106" s="277"/>
      <c r="D106" s="164"/>
      <c r="E106" s="94"/>
      <c r="F106" s="165">
        <v>0</v>
      </c>
      <c r="G106" s="166"/>
      <c r="H106" s="167"/>
      <c r="I106" s="168">
        <f t="shared" si="3"/>
        <v>0</v>
      </c>
    </row>
    <row r="107" spans="1:9">
      <c r="A107" s="162">
        <v>10.56</v>
      </c>
      <c r="B107" s="276" t="s">
        <v>163</v>
      </c>
      <c r="C107" s="277"/>
      <c r="D107" s="164"/>
      <c r="E107" s="94"/>
      <c r="F107" s="165">
        <v>0</v>
      </c>
      <c r="G107" s="166"/>
      <c r="H107" s="167"/>
      <c r="I107" s="168">
        <f t="shared" si="3"/>
        <v>0</v>
      </c>
    </row>
    <row r="108" spans="1:9">
      <c r="A108" s="162">
        <v>21.57</v>
      </c>
      <c r="B108" s="276" t="s">
        <v>164</v>
      </c>
      <c r="C108" s="277"/>
      <c r="D108" s="164"/>
      <c r="E108" s="94"/>
      <c r="F108" s="165">
        <v>0</v>
      </c>
      <c r="G108" s="166"/>
      <c r="H108" s="167"/>
      <c r="I108" s="168">
        <f t="shared" si="3"/>
        <v>0</v>
      </c>
    </row>
    <row r="109" spans="1:9">
      <c r="A109" s="162">
        <v>21.58</v>
      </c>
      <c r="B109" s="276" t="s">
        <v>165</v>
      </c>
      <c r="C109" s="277"/>
      <c r="D109" s="164"/>
      <c r="E109" s="94"/>
      <c r="F109" s="165">
        <v>0</v>
      </c>
      <c r="G109" s="166"/>
      <c r="H109" s="167"/>
      <c r="I109" s="168">
        <f t="shared" si="3"/>
        <v>0</v>
      </c>
    </row>
    <row r="110" spans="1:9">
      <c r="A110" s="162">
        <v>24.58</v>
      </c>
      <c r="B110" s="276" t="s">
        <v>165</v>
      </c>
      <c r="C110" s="277"/>
      <c r="D110" s="164"/>
      <c r="E110" s="94"/>
      <c r="F110" s="165">
        <v>0</v>
      </c>
      <c r="G110" s="166"/>
      <c r="H110" s="167"/>
      <c r="I110" s="168">
        <f t="shared" si="3"/>
        <v>0</v>
      </c>
    </row>
    <row r="111" spans="1:9">
      <c r="A111" s="162">
        <v>26.58</v>
      </c>
      <c r="B111" s="276" t="s">
        <v>165</v>
      </c>
      <c r="C111" s="277"/>
      <c r="D111" s="164"/>
      <c r="E111" s="94"/>
      <c r="F111" s="165">
        <v>0</v>
      </c>
      <c r="G111" s="166"/>
      <c r="H111" s="167"/>
      <c r="I111" s="168">
        <f t="shared" si="3"/>
        <v>0</v>
      </c>
    </row>
    <row r="112" spans="1:9">
      <c r="A112" s="162">
        <v>10.59</v>
      </c>
      <c r="B112" s="276" t="s">
        <v>166</v>
      </c>
      <c r="C112" s="277"/>
      <c r="D112" s="164"/>
      <c r="E112" s="94"/>
      <c r="F112" s="165">
        <v>0</v>
      </c>
      <c r="G112" s="166"/>
      <c r="H112" s="167"/>
      <c r="I112" s="168">
        <f t="shared" si="3"/>
        <v>0</v>
      </c>
    </row>
    <row r="113" spans="1:17" s="75" customFormat="1" ht="15" customHeight="1">
      <c r="A113" s="156"/>
      <c r="B113" s="278" t="s">
        <v>167</v>
      </c>
      <c r="C113" s="279"/>
      <c r="D113" s="169"/>
      <c r="E113" s="170"/>
      <c r="F113" s="171">
        <f>SUM(F95:F112)</f>
        <v>0</v>
      </c>
      <c r="G113" s="172"/>
      <c r="H113" s="173"/>
      <c r="I113" s="174">
        <f>SUM(I95:I112)</f>
        <v>0</v>
      </c>
    </row>
    <row r="114" spans="1:17" s="117" customFormat="1" ht="15" customHeight="1">
      <c r="A114" s="271" t="s">
        <v>168</v>
      </c>
      <c r="B114" s="272"/>
      <c r="C114" s="272"/>
      <c r="D114" s="272"/>
      <c r="E114" s="272"/>
      <c r="F114" s="272"/>
      <c r="G114" s="272"/>
      <c r="H114" s="272"/>
      <c r="I114" s="273"/>
      <c r="K114" s="118"/>
      <c r="L114" s="118"/>
      <c r="M114" s="118"/>
      <c r="N114" s="118"/>
      <c r="O114" s="118"/>
      <c r="P114" s="118"/>
      <c r="Q114" s="118"/>
    </row>
    <row r="115" spans="1:17" s="117" customFormat="1" ht="15" customHeight="1">
      <c r="A115" s="175">
        <v>10.6</v>
      </c>
      <c r="B115" s="274" t="s">
        <v>169</v>
      </c>
      <c r="C115" s="275"/>
      <c r="D115" s="176">
        <v>0</v>
      </c>
      <c r="E115" s="126">
        <v>0</v>
      </c>
      <c r="F115" s="127">
        <f t="shared" ref="F115:F122" si="4">E115*D115</f>
        <v>0</v>
      </c>
      <c r="G115" s="176">
        <v>0</v>
      </c>
      <c r="H115" s="126">
        <v>0</v>
      </c>
      <c r="I115" s="127">
        <f>G115*H115</f>
        <v>0</v>
      </c>
      <c r="K115" s="118"/>
      <c r="L115" s="118"/>
      <c r="M115" s="118"/>
      <c r="N115" s="118"/>
      <c r="O115" s="118"/>
      <c r="P115" s="118"/>
      <c r="Q115" s="118"/>
    </row>
    <row r="116" spans="1:17" s="117" customFormat="1" ht="15" customHeight="1">
      <c r="A116" s="175">
        <v>10.641</v>
      </c>
      <c r="B116" s="274" t="s">
        <v>170</v>
      </c>
      <c r="C116" s="275"/>
      <c r="D116" s="176">
        <v>0</v>
      </c>
      <c r="E116" s="126">
        <v>0</v>
      </c>
      <c r="F116" s="127">
        <f t="shared" si="4"/>
        <v>0</v>
      </c>
      <c r="G116" s="176">
        <v>0</v>
      </c>
      <c r="H116" s="126">
        <v>0</v>
      </c>
      <c r="I116" s="127">
        <f t="shared" ref="I116:I122" si="5">G116*H116</f>
        <v>0</v>
      </c>
      <c r="K116" s="118"/>
      <c r="L116" s="118"/>
      <c r="M116" s="118"/>
      <c r="N116" s="118"/>
      <c r="O116" s="118"/>
      <c r="P116" s="118"/>
      <c r="Q116" s="118"/>
    </row>
    <row r="117" spans="1:17" s="117" customFormat="1" ht="15" customHeight="1">
      <c r="A117" s="175">
        <v>21.6</v>
      </c>
      <c r="B117" s="274" t="s">
        <v>171</v>
      </c>
      <c r="C117" s="275"/>
      <c r="D117" s="176">
        <v>0</v>
      </c>
      <c r="E117" s="126">
        <v>0</v>
      </c>
      <c r="F117" s="127">
        <f t="shared" si="4"/>
        <v>0</v>
      </c>
      <c r="G117" s="176">
        <v>0</v>
      </c>
      <c r="H117" s="126">
        <v>0</v>
      </c>
      <c r="I117" s="127">
        <f t="shared" si="5"/>
        <v>0</v>
      </c>
      <c r="K117" s="118"/>
      <c r="L117" s="118"/>
      <c r="M117" s="118"/>
      <c r="N117" s="118"/>
      <c r="O117" s="118"/>
      <c r="P117" s="118"/>
      <c r="Q117" s="118"/>
    </row>
    <row r="118" spans="1:17" s="117" customFormat="1" ht="15" customHeight="1">
      <c r="A118" s="175">
        <v>22.643999999999998</v>
      </c>
      <c r="B118" s="274" t="s">
        <v>172</v>
      </c>
      <c r="C118" s="275"/>
      <c r="D118" s="176">
        <v>0</v>
      </c>
      <c r="E118" s="126">
        <v>0</v>
      </c>
      <c r="F118" s="127">
        <f t="shared" si="4"/>
        <v>0</v>
      </c>
      <c r="G118" s="176">
        <v>0</v>
      </c>
      <c r="H118" s="126">
        <v>0</v>
      </c>
      <c r="I118" s="127">
        <f t="shared" si="5"/>
        <v>0</v>
      </c>
      <c r="K118" s="118"/>
      <c r="L118" s="118"/>
      <c r="M118" s="118"/>
      <c r="N118" s="118"/>
      <c r="O118" s="118"/>
      <c r="P118" s="118"/>
      <c r="Q118" s="118"/>
    </row>
    <row r="119" spans="1:17" s="117" customFormat="1" ht="15" customHeight="1">
      <c r="A119" s="175">
        <v>22.65</v>
      </c>
      <c r="B119" s="274" t="s">
        <v>173</v>
      </c>
      <c r="C119" s="275"/>
      <c r="D119" s="176">
        <v>0</v>
      </c>
      <c r="E119" s="126">
        <v>0</v>
      </c>
      <c r="F119" s="127">
        <f t="shared" si="4"/>
        <v>0</v>
      </c>
      <c r="G119" s="176">
        <v>0</v>
      </c>
      <c r="H119" s="126">
        <v>0</v>
      </c>
      <c r="I119" s="127">
        <f t="shared" si="5"/>
        <v>0</v>
      </c>
      <c r="K119" s="118"/>
      <c r="L119" s="118"/>
      <c r="M119" s="118"/>
      <c r="N119" s="118"/>
      <c r="O119" s="118"/>
      <c r="P119" s="118"/>
      <c r="Q119" s="118"/>
    </row>
    <row r="120" spans="1:17" s="117" customFormat="1" ht="15" customHeight="1">
      <c r="A120" s="175">
        <v>24.6</v>
      </c>
      <c r="B120" s="274" t="s">
        <v>174</v>
      </c>
      <c r="C120" s="275"/>
      <c r="D120" s="176">
        <v>0</v>
      </c>
      <c r="E120" s="126">
        <v>0</v>
      </c>
      <c r="F120" s="127">
        <f t="shared" si="4"/>
        <v>0</v>
      </c>
      <c r="G120" s="176">
        <v>0</v>
      </c>
      <c r="H120" s="126">
        <v>0</v>
      </c>
      <c r="I120" s="127">
        <f t="shared" si="5"/>
        <v>0</v>
      </c>
      <c r="K120" s="118"/>
      <c r="L120" s="118"/>
      <c r="M120" s="118"/>
      <c r="N120" s="118"/>
      <c r="O120" s="118"/>
      <c r="P120" s="118"/>
      <c r="Q120" s="118"/>
    </row>
    <row r="121" spans="1:17" s="117" customFormat="1" ht="15" customHeight="1">
      <c r="A121" s="175">
        <v>26.6</v>
      </c>
      <c r="B121" s="274" t="s">
        <v>175</v>
      </c>
      <c r="C121" s="275"/>
      <c r="D121" s="176">
        <v>0</v>
      </c>
      <c r="E121" s="126">
        <v>0</v>
      </c>
      <c r="F121" s="127">
        <f t="shared" si="4"/>
        <v>0</v>
      </c>
      <c r="G121" s="176">
        <v>0</v>
      </c>
      <c r="H121" s="126">
        <v>0</v>
      </c>
      <c r="I121" s="127">
        <f t="shared" si="5"/>
        <v>0</v>
      </c>
      <c r="K121" s="118"/>
      <c r="L121" s="118"/>
      <c r="M121" s="118"/>
      <c r="N121" s="118"/>
      <c r="O121" s="118"/>
      <c r="P121" s="118"/>
      <c r="Q121" s="118"/>
    </row>
    <row r="122" spans="1:17" s="117" customFormat="1" ht="15" customHeight="1">
      <c r="A122" s="175">
        <v>31.6</v>
      </c>
      <c r="B122" s="274" t="s">
        <v>176</v>
      </c>
      <c r="C122" s="275"/>
      <c r="D122" s="176">
        <v>0</v>
      </c>
      <c r="E122" s="126">
        <v>0</v>
      </c>
      <c r="F122" s="127">
        <f t="shared" si="4"/>
        <v>0</v>
      </c>
      <c r="G122" s="176">
        <v>0</v>
      </c>
      <c r="H122" s="126">
        <v>0</v>
      </c>
      <c r="I122" s="127">
        <f t="shared" si="5"/>
        <v>0</v>
      </c>
      <c r="K122" s="118"/>
      <c r="L122" s="118"/>
      <c r="M122" s="118"/>
      <c r="N122" s="118"/>
      <c r="O122" s="118"/>
      <c r="P122" s="118"/>
      <c r="Q122" s="118"/>
    </row>
    <row r="123" spans="1:17" s="117" customFormat="1" ht="15" customHeight="1">
      <c r="A123" s="175">
        <v>31.63</v>
      </c>
      <c r="B123" s="274" t="s">
        <v>177</v>
      </c>
      <c r="C123" s="275"/>
      <c r="D123" s="177"/>
      <c r="E123" s="88"/>
      <c r="F123" s="127">
        <v>0</v>
      </c>
      <c r="G123" s="177"/>
      <c r="H123" s="88"/>
      <c r="I123" s="127">
        <v>0</v>
      </c>
      <c r="K123" s="118"/>
      <c r="L123" s="118"/>
      <c r="M123" s="118"/>
      <c r="N123" s="118"/>
      <c r="O123" s="118"/>
      <c r="P123" s="118"/>
      <c r="Q123" s="118"/>
    </row>
    <row r="124" spans="1:17" s="117" customFormat="1" ht="15" customHeight="1">
      <c r="A124" s="156"/>
      <c r="B124" s="278" t="s">
        <v>178</v>
      </c>
      <c r="C124" s="279"/>
      <c r="D124" s="178"/>
      <c r="E124" s="179"/>
      <c r="F124" s="146">
        <f>SUM(F115:F123)</f>
        <v>0</v>
      </c>
      <c r="G124" s="178"/>
      <c r="H124" s="179"/>
      <c r="I124" s="146">
        <f>SUM(I115:I123)</f>
        <v>0</v>
      </c>
      <c r="K124" s="118"/>
      <c r="L124" s="118"/>
      <c r="M124" s="118"/>
      <c r="N124" s="118"/>
      <c r="O124" s="118"/>
      <c r="P124" s="118"/>
      <c r="Q124" s="118"/>
    </row>
    <row r="125" spans="1:17" s="117" customFormat="1" ht="15" customHeight="1">
      <c r="A125" s="271" t="s">
        <v>179</v>
      </c>
      <c r="B125" s="272"/>
      <c r="C125" s="272"/>
      <c r="D125" s="272"/>
      <c r="E125" s="272"/>
      <c r="F125" s="272"/>
      <c r="G125" s="272"/>
      <c r="H125" s="272"/>
      <c r="I125" s="273"/>
      <c r="K125" s="118"/>
      <c r="L125" s="118"/>
      <c r="M125" s="118"/>
      <c r="N125" s="118"/>
      <c r="O125" s="118"/>
      <c r="P125" s="118"/>
      <c r="Q125" s="118"/>
    </row>
    <row r="126" spans="1:17" s="117" customFormat="1" ht="15" customHeight="1">
      <c r="A126" s="175">
        <v>10.7</v>
      </c>
      <c r="B126" s="274" t="s">
        <v>180</v>
      </c>
      <c r="C126" s="275"/>
      <c r="D126" s="164"/>
      <c r="E126" s="94"/>
      <c r="F126" s="165">
        <v>0</v>
      </c>
      <c r="G126" s="180"/>
      <c r="H126" s="126"/>
      <c r="I126" s="127">
        <f>F126</f>
        <v>0</v>
      </c>
      <c r="K126" s="118"/>
      <c r="L126" s="118"/>
      <c r="M126" s="118"/>
      <c r="N126" s="118"/>
      <c r="O126" s="118"/>
      <c r="P126" s="118"/>
      <c r="Q126" s="118"/>
    </row>
    <row r="127" spans="1:17" s="117" customFormat="1" ht="15" customHeight="1">
      <c r="A127" s="175">
        <v>21.7</v>
      </c>
      <c r="B127" s="274" t="s">
        <v>181</v>
      </c>
      <c r="C127" s="275"/>
      <c r="D127" s="164"/>
      <c r="E127" s="94"/>
      <c r="F127" s="165">
        <v>0</v>
      </c>
      <c r="G127" s="180"/>
      <c r="H127" s="126"/>
      <c r="I127" s="127">
        <f t="shared" ref="I127:I144" si="6">F127</f>
        <v>0</v>
      </c>
      <c r="K127" s="118"/>
      <c r="L127" s="118"/>
      <c r="M127" s="118"/>
      <c r="N127" s="118"/>
      <c r="O127" s="118"/>
      <c r="P127" s="118"/>
      <c r="Q127" s="118"/>
    </row>
    <row r="128" spans="1:17" s="117" customFormat="1" ht="15" customHeight="1">
      <c r="A128" s="175">
        <v>24.7</v>
      </c>
      <c r="B128" s="274" t="s">
        <v>182</v>
      </c>
      <c r="C128" s="275"/>
      <c r="D128" s="164"/>
      <c r="E128" s="94"/>
      <c r="F128" s="165">
        <v>0</v>
      </c>
      <c r="G128" s="181"/>
      <c r="H128" s="126"/>
      <c r="I128" s="127">
        <f t="shared" si="6"/>
        <v>0</v>
      </c>
      <c r="K128" s="118"/>
      <c r="L128" s="118"/>
      <c r="M128" s="118"/>
      <c r="N128" s="118"/>
      <c r="O128" s="118"/>
      <c r="P128" s="118"/>
      <c r="Q128" s="118"/>
    </row>
    <row r="129" spans="1:17" s="117" customFormat="1" ht="15" customHeight="1">
      <c r="A129" s="175">
        <v>26.7</v>
      </c>
      <c r="B129" s="274" t="s">
        <v>183</v>
      </c>
      <c r="C129" s="275"/>
      <c r="D129" s="164"/>
      <c r="E129" s="94"/>
      <c r="F129" s="165">
        <v>0</v>
      </c>
      <c r="G129" s="180"/>
      <c r="H129" s="126"/>
      <c r="I129" s="127">
        <f t="shared" si="6"/>
        <v>0</v>
      </c>
      <c r="K129" s="118"/>
      <c r="L129" s="118"/>
      <c r="M129" s="118"/>
      <c r="N129" s="118"/>
      <c r="O129" s="118"/>
      <c r="P129" s="118"/>
      <c r="Q129" s="118"/>
    </row>
    <row r="130" spans="1:17" s="117" customFormat="1" ht="15" customHeight="1">
      <c r="A130" s="175">
        <v>31.7</v>
      </c>
      <c r="B130" s="274" t="s">
        <v>184</v>
      </c>
      <c r="C130" s="275"/>
      <c r="D130" s="164"/>
      <c r="E130" s="94"/>
      <c r="F130" s="165">
        <v>0</v>
      </c>
      <c r="G130" s="180"/>
      <c r="H130" s="126"/>
      <c r="I130" s="127">
        <f t="shared" si="6"/>
        <v>0</v>
      </c>
      <c r="K130" s="118"/>
      <c r="L130" s="118"/>
      <c r="M130" s="118"/>
      <c r="N130" s="118"/>
      <c r="O130" s="118"/>
      <c r="P130" s="118"/>
      <c r="Q130" s="118"/>
    </row>
    <row r="131" spans="1:17" s="117" customFormat="1" ht="15" customHeight="1">
      <c r="A131" s="162">
        <v>31.78</v>
      </c>
      <c r="B131" s="276" t="s">
        <v>185</v>
      </c>
      <c r="C131" s="277"/>
      <c r="D131" s="256">
        <v>0</v>
      </c>
      <c r="E131" s="82">
        <v>7</v>
      </c>
      <c r="F131" s="165">
        <f>D131*E131</f>
        <v>0</v>
      </c>
      <c r="G131" s="257">
        <v>0</v>
      </c>
      <c r="H131" s="182">
        <v>7</v>
      </c>
      <c r="I131" s="127">
        <f t="shared" si="6"/>
        <v>0</v>
      </c>
      <c r="K131" s="118"/>
      <c r="L131" s="118"/>
      <c r="M131" s="118"/>
      <c r="N131" s="118"/>
      <c r="O131" s="118"/>
      <c r="P131" s="118"/>
      <c r="Q131" s="118"/>
    </row>
    <row r="132" spans="1:17" s="117" customFormat="1" ht="15" customHeight="1">
      <c r="A132" s="175">
        <v>49.71</v>
      </c>
      <c r="B132" s="269" t="s">
        <v>186</v>
      </c>
      <c r="C132" s="270"/>
      <c r="D132" s="164"/>
      <c r="E132" s="94"/>
      <c r="F132" s="165">
        <v>0</v>
      </c>
      <c r="G132" s="180"/>
      <c r="H132" s="126"/>
      <c r="I132" s="127">
        <f t="shared" si="6"/>
        <v>0</v>
      </c>
      <c r="K132" s="118"/>
      <c r="L132" s="118"/>
      <c r="M132" s="118"/>
      <c r="N132" s="118"/>
      <c r="O132" s="118"/>
      <c r="P132" s="118"/>
      <c r="Q132" s="118"/>
    </row>
    <row r="133" spans="1:17" s="117" customFormat="1" ht="15" customHeight="1">
      <c r="A133" s="175">
        <v>49.72</v>
      </c>
      <c r="B133" s="269" t="s">
        <v>187</v>
      </c>
      <c r="C133" s="270"/>
      <c r="D133" s="164"/>
      <c r="E133" s="94"/>
      <c r="F133" s="165">
        <v>0</v>
      </c>
      <c r="G133" s="180"/>
      <c r="H133" s="126"/>
      <c r="I133" s="127">
        <f t="shared" si="6"/>
        <v>0</v>
      </c>
      <c r="K133" s="118"/>
      <c r="L133" s="118"/>
      <c r="M133" s="118"/>
      <c r="N133" s="118"/>
      <c r="O133" s="118"/>
      <c r="P133" s="118"/>
      <c r="Q133" s="118"/>
    </row>
    <row r="134" spans="1:17" s="117" customFormat="1" ht="15" customHeight="1">
      <c r="A134" s="175">
        <v>27.731999999999999</v>
      </c>
      <c r="B134" s="269" t="s">
        <v>188</v>
      </c>
      <c r="C134" s="270"/>
      <c r="D134" s="164"/>
      <c r="E134" s="94"/>
      <c r="F134" s="165">
        <v>0</v>
      </c>
      <c r="G134" s="180"/>
      <c r="H134" s="126"/>
      <c r="I134" s="127">
        <f t="shared" si="6"/>
        <v>0</v>
      </c>
      <c r="K134" s="118"/>
      <c r="L134" s="118"/>
      <c r="M134" s="118"/>
      <c r="N134" s="118"/>
      <c r="O134" s="118"/>
      <c r="P134" s="118"/>
      <c r="Q134" s="118"/>
    </row>
    <row r="135" spans="1:17" s="117" customFormat="1" ht="15" customHeight="1">
      <c r="A135" s="175">
        <v>10.733000000000001</v>
      </c>
      <c r="B135" s="269" t="s">
        <v>189</v>
      </c>
      <c r="C135" s="270"/>
      <c r="D135" s="164"/>
      <c r="E135" s="94"/>
      <c r="F135" s="165">
        <v>0</v>
      </c>
      <c r="G135" s="180"/>
      <c r="H135" s="126"/>
      <c r="I135" s="127">
        <f t="shared" si="6"/>
        <v>0</v>
      </c>
      <c r="K135" s="118"/>
      <c r="L135" s="118"/>
      <c r="M135" s="118"/>
      <c r="N135" s="118"/>
      <c r="O135" s="118"/>
      <c r="P135" s="118"/>
      <c r="Q135" s="118"/>
    </row>
    <row r="136" spans="1:17" s="117" customFormat="1" ht="15" customHeight="1">
      <c r="A136" s="175">
        <v>24.733000000000001</v>
      </c>
      <c r="B136" s="269" t="s">
        <v>190</v>
      </c>
      <c r="C136" s="270"/>
      <c r="D136" s="164"/>
      <c r="E136" s="94"/>
      <c r="F136" s="165">
        <v>0</v>
      </c>
      <c r="G136" s="180"/>
      <c r="H136" s="126"/>
      <c r="I136" s="127">
        <f t="shared" si="6"/>
        <v>0</v>
      </c>
      <c r="K136" s="118"/>
      <c r="L136" s="118"/>
      <c r="M136" s="118"/>
      <c r="N136" s="118"/>
      <c r="O136" s="118"/>
      <c r="P136" s="118"/>
      <c r="Q136" s="118"/>
    </row>
    <row r="137" spans="1:17" s="117" customFormat="1" ht="15" customHeight="1">
      <c r="A137" s="175">
        <v>21.733000000000001</v>
      </c>
      <c r="B137" s="269" t="s">
        <v>191</v>
      </c>
      <c r="C137" s="270"/>
      <c r="D137" s="164"/>
      <c r="E137" s="94"/>
      <c r="F137" s="165">
        <v>0</v>
      </c>
      <c r="G137" s="180"/>
      <c r="H137" s="126"/>
      <c r="I137" s="127">
        <f t="shared" si="6"/>
        <v>0</v>
      </c>
      <c r="K137" s="118"/>
      <c r="L137" s="118"/>
      <c r="M137" s="118"/>
      <c r="N137" s="118"/>
      <c r="O137" s="118"/>
      <c r="P137" s="118"/>
      <c r="Q137" s="118"/>
    </row>
    <row r="138" spans="1:17" s="117" customFormat="1" ht="15" customHeight="1">
      <c r="A138" s="175">
        <v>10.734</v>
      </c>
      <c r="B138" s="269" t="s">
        <v>192</v>
      </c>
      <c r="C138" s="270"/>
      <c r="D138" s="164"/>
      <c r="E138" s="94"/>
      <c r="F138" s="165">
        <v>0</v>
      </c>
      <c r="G138" s="180"/>
      <c r="H138" s="126"/>
      <c r="I138" s="127">
        <f t="shared" si="6"/>
        <v>0</v>
      </c>
      <c r="K138" s="118"/>
      <c r="L138" s="118"/>
      <c r="M138" s="118"/>
      <c r="N138" s="118"/>
      <c r="O138" s="118"/>
      <c r="P138" s="118"/>
      <c r="Q138" s="118"/>
    </row>
    <row r="139" spans="1:17" s="117" customFormat="1" ht="15" customHeight="1">
      <c r="A139" s="175">
        <v>24.734000000000002</v>
      </c>
      <c r="B139" s="269" t="s">
        <v>193</v>
      </c>
      <c r="C139" s="270"/>
      <c r="D139" s="164"/>
      <c r="E139" s="94"/>
      <c r="F139" s="165">
        <v>0</v>
      </c>
      <c r="G139" s="180"/>
      <c r="H139" s="126"/>
      <c r="I139" s="127">
        <f t="shared" si="6"/>
        <v>0</v>
      </c>
      <c r="K139" s="118"/>
      <c r="L139" s="118"/>
      <c r="M139" s="118"/>
      <c r="N139" s="118"/>
      <c r="O139" s="118"/>
      <c r="P139" s="118"/>
      <c r="Q139" s="118"/>
    </row>
    <row r="140" spans="1:17" s="117" customFormat="1" ht="15" customHeight="1">
      <c r="A140" s="175">
        <v>21.734000000000002</v>
      </c>
      <c r="B140" s="269" t="s">
        <v>194</v>
      </c>
      <c r="C140" s="270"/>
      <c r="D140" s="164"/>
      <c r="E140" s="94"/>
      <c r="F140" s="165">
        <v>0</v>
      </c>
      <c r="G140" s="180"/>
      <c r="H140" s="126"/>
      <c r="I140" s="127">
        <f t="shared" si="6"/>
        <v>0</v>
      </c>
      <c r="K140" s="118"/>
      <c r="L140" s="118"/>
      <c r="M140" s="118"/>
      <c r="N140" s="118"/>
      <c r="O140" s="118"/>
      <c r="P140" s="118"/>
      <c r="Q140" s="118"/>
    </row>
    <row r="141" spans="1:17" s="117" customFormat="1" ht="15" customHeight="1">
      <c r="A141" s="175">
        <v>27.734999999999999</v>
      </c>
      <c r="B141" s="269" t="s">
        <v>195</v>
      </c>
      <c r="C141" s="270"/>
      <c r="D141" s="164"/>
      <c r="E141" s="94"/>
      <c r="F141" s="165">
        <v>0</v>
      </c>
      <c r="G141" s="180"/>
      <c r="H141" s="126"/>
      <c r="I141" s="127">
        <f t="shared" si="6"/>
        <v>0</v>
      </c>
      <c r="K141" s="118"/>
      <c r="L141" s="118"/>
      <c r="M141" s="118"/>
      <c r="N141" s="118"/>
      <c r="O141" s="118"/>
      <c r="P141" s="118"/>
      <c r="Q141" s="118"/>
    </row>
    <row r="142" spans="1:17" s="117" customFormat="1" ht="15" customHeight="1">
      <c r="A142" s="175">
        <v>10.739000000000001</v>
      </c>
      <c r="B142" s="269" t="s">
        <v>196</v>
      </c>
      <c r="C142" s="270"/>
      <c r="D142" s="164"/>
      <c r="E142" s="94"/>
      <c r="F142" s="165">
        <v>0</v>
      </c>
      <c r="G142" s="180"/>
      <c r="H142" s="126"/>
      <c r="I142" s="127">
        <f t="shared" si="6"/>
        <v>0</v>
      </c>
      <c r="K142" s="118"/>
      <c r="L142" s="118"/>
      <c r="M142" s="118"/>
      <c r="N142" s="118"/>
      <c r="O142" s="118"/>
      <c r="P142" s="118"/>
      <c r="Q142" s="118"/>
    </row>
    <row r="143" spans="1:17" s="117" customFormat="1" ht="15" customHeight="1">
      <c r="A143" s="175">
        <v>21.739000000000001</v>
      </c>
      <c r="B143" s="269" t="s">
        <v>197</v>
      </c>
      <c r="C143" s="270"/>
      <c r="D143" s="164"/>
      <c r="E143" s="94"/>
      <c r="F143" s="165">
        <v>0</v>
      </c>
      <c r="G143" s="180"/>
      <c r="H143" s="126"/>
      <c r="I143" s="127">
        <f t="shared" si="6"/>
        <v>0</v>
      </c>
      <c r="K143" s="118"/>
      <c r="L143" s="118"/>
      <c r="M143" s="118"/>
      <c r="N143" s="118"/>
      <c r="O143" s="118"/>
      <c r="P143" s="118"/>
      <c r="Q143" s="118"/>
    </row>
    <row r="144" spans="1:17" s="117" customFormat="1" ht="15" customHeight="1">
      <c r="A144" s="175">
        <v>24.739000000000001</v>
      </c>
      <c r="B144" s="269" t="s">
        <v>198</v>
      </c>
      <c r="C144" s="270"/>
      <c r="D144" s="164"/>
      <c r="E144" s="94"/>
      <c r="F144" s="165">
        <v>0</v>
      </c>
      <c r="G144" s="180"/>
      <c r="H144" s="126"/>
      <c r="I144" s="127">
        <f t="shared" si="6"/>
        <v>0</v>
      </c>
      <c r="K144" s="118"/>
      <c r="L144" s="118"/>
      <c r="M144" s="118"/>
      <c r="N144" s="118"/>
      <c r="O144" s="118"/>
      <c r="P144" s="118"/>
      <c r="Q144" s="118"/>
    </row>
    <row r="145" spans="1:17" s="117" customFormat="1" ht="15" customHeight="1">
      <c r="A145" s="183"/>
      <c r="B145" s="161" t="s">
        <v>199</v>
      </c>
      <c r="C145" s="142"/>
      <c r="D145" s="178"/>
      <c r="E145" s="179"/>
      <c r="F145" s="145">
        <f>SUM(F126:F144)</f>
        <v>0</v>
      </c>
      <c r="G145" s="178"/>
      <c r="H145" s="179"/>
      <c r="I145" s="146">
        <f>SUM(I126:I144)</f>
        <v>0</v>
      </c>
      <c r="K145" s="118"/>
      <c r="L145" s="118"/>
      <c r="M145" s="118"/>
      <c r="N145" s="118"/>
      <c r="O145" s="118"/>
      <c r="P145" s="118"/>
      <c r="Q145" s="118"/>
    </row>
    <row r="146" spans="1:17" s="117" customFormat="1" ht="15" customHeight="1">
      <c r="A146" s="271" t="s">
        <v>200</v>
      </c>
      <c r="B146" s="272"/>
      <c r="C146" s="272"/>
      <c r="D146" s="272"/>
      <c r="E146" s="272"/>
      <c r="F146" s="272"/>
      <c r="G146" s="272"/>
      <c r="H146" s="272"/>
      <c r="I146" s="273"/>
      <c r="K146" s="118"/>
      <c r="L146" s="118"/>
      <c r="M146" s="118"/>
      <c r="N146" s="118"/>
      <c r="O146" s="118"/>
      <c r="P146" s="118"/>
      <c r="Q146" s="118"/>
    </row>
    <row r="147" spans="1:17" s="117" customFormat="1" ht="15" customHeight="1">
      <c r="A147" s="162">
        <v>10.8</v>
      </c>
      <c r="B147" s="148" t="s">
        <v>201</v>
      </c>
      <c r="C147" s="124"/>
      <c r="D147" s="160"/>
      <c r="E147" s="88"/>
      <c r="F147" s="126">
        <v>0</v>
      </c>
      <c r="G147" s="160"/>
      <c r="H147" s="88"/>
      <c r="I147" s="127">
        <f>F147</f>
        <v>0</v>
      </c>
      <c r="K147" s="118"/>
      <c r="L147" s="118"/>
      <c r="M147" s="118"/>
      <c r="N147" s="118"/>
      <c r="O147" s="118"/>
      <c r="P147" s="118"/>
      <c r="Q147" s="118"/>
    </row>
    <row r="148" spans="1:17" s="117" customFormat="1" ht="15" customHeight="1">
      <c r="A148" s="162">
        <v>21.8</v>
      </c>
      <c r="B148" s="148" t="s">
        <v>202</v>
      </c>
      <c r="C148" s="124"/>
      <c r="D148" s="160"/>
      <c r="E148" s="88"/>
      <c r="F148" s="126">
        <v>0</v>
      </c>
      <c r="G148" s="160"/>
      <c r="H148" s="88"/>
      <c r="I148" s="127">
        <f t="shared" ref="I148:I158" si="7">F148</f>
        <v>0</v>
      </c>
      <c r="K148" s="118"/>
      <c r="L148" s="118"/>
      <c r="M148" s="118"/>
      <c r="N148" s="118"/>
      <c r="O148" s="118"/>
      <c r="P148" s="118"/>
      <c r="Q148" s="118"/>
    </row>
    <row r="149" spans="1:17" s="117" customFormat="1" ht="15" customHeight="1">
      <c r="A149" s="162">
        <v>24.8</v>
      </c>
      <c r="B149" s="148" t="s">
        <v>203</v>
      </c>
      <c r="C149" s="124"/>
      <c r="D149" s="160"/>
      <c r="E149" s="88"/>
      <c r="F149" s="126">
        <v>0</v>
      </c>
      <c r="G149" s="160"/>
      <c r="H149" s="88"/>
      <c r="I149" s="127">
        <f t="shared" si="7"/>
        <v>0</v>
      </c>
      <c r="K149" s="118"/>
      <c r="L149" s="118"/>
      <c r="M149" s="118"/>
      <c r="N149" s="118"/>
      <c r="O149" s="118"/>
      <c r="P149" s="118"/>
      <c r="Q149" s="118"/>
    </row>
    <row r="150" spans="1:17" s="117" customFormat="1" ht="15" customHeight="1">
      <c r="A150" s="162">
        <v>26.8</v>
      </c>
      <c r="B150" s="148" t="s">
        <v>204</v>
      </c>
      <c r="C150" s="124"/>
      <c r="D150" s="160"/>
      <c r="E150" s="88"/>
      <c r="F150" s="126">
        <v>0</v>
      </c>
      <c r="G150" s="160"/>
      <c r="H150" s="88"/>
      <c r="I150" s="127">
        <f t="shared" si="7"/>
        <v>0</v>
      </c>
      <c r="K150" s="118"/>
      <c r="L150" s="118"/>
      <c r="M150" s="118"/>
      <c r="N150" s="118"/>
      <c r="O150" s="118"/>
      <c r="P150" s="118"/>
      <c r="Q150" s="118"/>
    </row>
    <row r="151" spans="1:17" s="117" customFormat="1" ht="15" customHeight="1">
      <c r="A151" s="162">
        <v>31.8</v>
      </c>
      <c r="B151" s="148" t="s">
        <v>205</v>
      </c>
      <c r="C151" s="124"/>
      <c r="D151" s="160"/>
      <c r="E151" s="88"/>
      <c r="F151" s="126">
        <v>0</v>
      </c>
      <c r="G151" s="160"/>
      <c r="H151" s="88"/>
      <c r="I151" s="127">
        <f t="shared" si="7"/>
        <v>0</v>
      </c>
      <c r="K151" s="118"/>
      <c r="L151" s="118"/>
      <c r="M151" s="118"/>
      <c r="N151" s="118"/>
      <c r="O151" s="118"/>
      <c r="P151" s="118"/>
      <c r="Q151" s="118"/>
    </row>
    <row r="152" spans="1:17" s="117" customFormat="1" ht="15" customHeight="1">
      <c r="A152" s="162">
        <v>45.8</v>
      </c>
      <c r="B152" s="148" t="s">
        <v>206</v>
      </c>
      <c r="C152" s="124"/>
      <c r="D152" s="160"/>
      <c r="E152" s="88"/>
      <c r="F152" s="126">
        <v>0</v>
      </c>
      <c r="G152" s="160"/>
      <c r="H152" s="88"/>
      <c r="I152" s="127">
        <f t="shared" si="7"/>
        <v>0</v>
      </c>
      <c r="K152" s="118"/>
      <c r="L152" s="118"/>
      <c r="M152" s="118"/>
      <c r="N152" s="118"/>
      <c r="O152" s="118"/>
      <c r="P152" s="118"/>
      <c r="Q152" s="118"/>
    </row>
    <row r="153" spans="1:17" s="117" customFormat="1" ht="15" customHeight="1">
      <c r="A153" s="162"/>
      <c r="B153" s="261" t="s">
        <v>207</v>
      </c>
      <c r="C153" s="262"/>
      <c r="D153" s="160"/>
      <c r="E153" s="88"/>
      <c r="F153" s="126">
        <v>0</v>
      </c>
      <c r="G153" s="160"/>
      <c r="H153" s="88"/>
      <c r="I153" s="127">
        <f t="shared" si="7"/>
        <v>0</v>
      </c>
      <c r="K153" s="118"/>
      <c r="L153" s="118"/>
      <c r="M153" s="118"/>
      <c r="N153" s="118"/>
      <c r="O153" s="118"/>
      <c r="P153" s="118"/>
      <c r="Q153" s="118"/>
    </row>
    <row r="154" spans="1:17" s="117" customFormat="1" ht="15" customHeight="1">
      <c r="A154" s="162">
        <v>10.81</v>
      </c>
      <c r="B154" s="148" t="s">
        <v>208</v>
      </c>
      <c r="C154" s="124"/>
      <c r="D154" s="160"/>
      <c r="E154" s="88"/>
      <c r="F154" s="126">
        <v>0</v>
      </c>
      <c r="G154" s="160"/>
      <c r="H154" s="88"/>
      <c r="I154" s="127">
        <f t="shared" si="7"/>
        <v>0</v>
      </c>
      <c r="K154" s="118"/>
      <c r="L154" s="118"/>
      <c r="M154" s="118"/>
      <c r="N154" s="118"/>
      <c r="O154" s="118"/>
      <c r="P154" s="118"/>
      <c r="Q154" s="118"/>
    </row>
    <row r="155" spans="1:17" s="117" customFormat="1" ht="15" customHeight="1">
      <c r="A155" s="162">
        <v>21.81</v>
      </c>
      <c r="B155" s="148" t="s">
        <v>209</v>
      </c>
      <c r="C155" s="184"/>
      <c r="D155" s="185"/>
      <c r="E155" s="186"/>
      <c r="F155" s="126">
        <v>0</v>
      </c>
      <c r="G155" s="185"/>
      <c r="H155" s="186"/>
      <c r="I155" s="127">
        <f t="shared" si="7"/>
        <v>0</v>
      </c>
      <c r="K155" s="118"/>
      <c r="L155" s="118"/>
      <c r="M155" s="118"/>
      <c r="N155" s="118"/>
      <c r="O155" s="118"/>
      <c r="P155" s="118"/>
      <c r="Q155" s="118"/>
    </row>
    <row r="156" spans="1:17" s="117" customFormat="1" ht="15" customHeight="1">
      <c r="A156" s="162">
        <v>24.81</v>
      </c>
      <c r="B156" s="148" t="s">
        <v>210</v>
      </c>
      <c r="C156" s="184"/>
      <c r="D156" s="185"/>
      <c r="E156" s="186"/>
      <c r="F156" s="126">
        <v>0</v>
      </c>
      <c r="G156" s="185"/>
      <c r="H156" s="186"/>
      <c r="I156" s="127">
        <f t="shared" si="7"/>
        <v>0</v>
      </c>
      <c r="K156" s="118"/>
      <c r="L156" s="118"/>
      <c r="M156" s="118"/>
      <c r="N156" s="118"/>
      <c r="O156" s="118"/>
      <c r="P156" s="118"/>
      <c r="Q156" s="118"/>
    </row>
    <row r="157" spans="1:17" s="117" customFormat="1" ht="15" customHeight="1">
      <c r="A157" s="162">
        <v>26.81</v>
      </c>
      <c r="B157" s="148" t="s">
        <v>211</v>
      </c>
      <c r="C157" s="184"/>
      <c r="D157" s="185"/>
      <c r="E157" s="186"/>
      <c r="F157" s="126">
        <v>0</v>
      </c>
      <c r="G157" s="185"/>
      <c r="H157" s="186"/>
      <c r="I157" s="127">
        <f t="shared" si="7"/>
        <v>0</v>
      </c>
      <c r="K157" s="118"/>
      <c r="L157" s="118"/>
      <c r="M157" s="118"/>
      <c r="N157" s="118"/>
      <c r="O157" s="118"/>
      <c r="P157" s="118"/>
      <c r="Q157" s="118"/>
    </row>
    <row r="158" spans="1:17" s="117" customFormat="1" ht="15" customHeight="1">
      <c r="A158" s="187"/>
      <c r="B158" s="261" t="s">
        <v>212</v>
      </c>
      <c r="C158" s="262"/>
      <c r="D158" s="160"/>
      <c r="E158" s="88"/>
      <c r="F158" s="126">
        <v>0</v>
      </c>
      <c r="G158" s="185"/>
      <c r="H158" s="186"/>
      <c r="I158" s="127">
        <f t="shared" si="7"/>
        <v>0</v>
      </c>
      <c r="K158" s="118"/>
      <c r="L158" s="118"/>
      <c r="M158" s="118"/>
      <c r="N158" s="118"/>
      <c r="O158" s="118"/>
      <c r="P158" s="118"/>
      <c r="Q158" s="118"/>
    </row>
    <row r="159" spans="1:17" s="117" customFormat="1" ht="15" customHeight="1" thickBot="1">
      <c r="A159" s="188"/>
      <c r="B159" s="189" t="s">
        <v>213</v>
      </c>
      <c r="C159" s="142"/>
      <c r="D159" s="190"/>
      <c r="E159" s="191"/>
      <c r="F159" s="192">
        <f>SUM(F147:F158)</f>
        <v>0</v>
      </c>
      <c r="G159" s="190"/>
      <c r="H159" s="191"/>
      <c r="I159" s="193">
        <f>SUM(I147:I158)</f>
        <v>0</v>
      </c>
      <c r="K159" s="118"/>
      <c r="L159" s="118"/>
      <c r="M159" s="118"/>
      <c r="N159" s="118"/>
      <c r="O159" s="118"/>
      <c r="P159" s="118"/>
      <c r="Q159" s="118"/>
    </row>
    <row r="160" spans="1:17" ht="17.25" thickTop="1" thickBot="1">
      <c r="A160" s="263" t="s">
        <v>214</v>
      </c>
      <c r="B160" s="264"/>
      <c r="C160" s="264"/>
      <c r="D160" s="194"/>
      <c r="E160" s="195"/>
      <c r="F160" s="196"/>
      <c r="G160" s="197"/>
      <c r="H160" s="196"/>
      <c r="I160" s="198"/>
    </row>
    <row r="161" spans="1:9" ht="16.5" thickTop="1">
      <c r="A161" s="199" t="s">
        <v>215</v>
      </c>
      <c r="B161" s="200" t="s">
        <v>216</v>
      </c>
      <c r="C161" s="133"/>
      <c r="D161" s="201"/>
      <c r="E161" s="202"/>
      <c r="F161" s="135">
        <f>SUM('[1]Amortization Table'!H32:H43)</f>
        <v>0</v>
      </c>
      <c r="G161" s="203"/>
      <c r="H161" s="202"/>
      <c r="I161" s="135">
        <f>F161</f>
        <v>0</v>
      </c>
    </row>
    <row r="162" spans="1:9" ht="16.5" thickBot="1">
      <c r="A162" s="204" t="s">
        <v>217</v>
      </c>
      <c r="B162" s="205" t="s">
        <v>218</v>
      </c>
      <c r="C162" s="184"/>
      <c r="D162" s="206"/>
      <c r="E162" s="207"/>
      <c r="F162" s="208">
        <f>SUM('[1]Amortization Table'!G32:G43)</f>
        <v>0</v>
      </c>
      <c r="G162" s="209"/>
      <c r="H162" s="207"/>
      <c r="I162" s="208">
        <f>F162</f>
        <v>0</v>
      </c>
    </row>
    <row r="163" spans="1:9" ht="17.25" thickTop="1" thickBot="1">
      <c r="A163" s="265" t="s">
        <v>219</v>
      </c>
      <c r="B163" s="266"/>
      <c r="C163" s="266"/>
      <c r="D163" s="194"/>
      <c r="E163" s="195"/>
      <c r="F163" s="196">
        <f>SUM(F161:F162)</f>
        <v>0</v>
      </c>
      <c r="G163" s="210"/>
      <c r="H163" s="196"/>
      <c r="I163" s="198">
        <f>SUM(I161:I162)</f>
        <v>0</v>
      </c>
    </row>
    <row r="164" spans="1:9" ht="22.5" customHeight="1" thickTop="1">
      <c r="A164" s="211"/>
      <c r="B164" s="211"/>
      <c r="C164" s="211"/>
      <c r="D164" s="212"/>
      <c r="E164" s="213"/>
      <c r="F164" s="214"/>
      <c r="G164" s="215"/>
      <c r="H164" s="214"/>
      <c r="I164" s="216"/>
    </row>
    <row r="165" spans="1:9">
      <c r="A165" s="217">
        <v>1000</v>
      </c>
      <c r="B165" s="132" t="s">
        <v>220</v>
      </c>
      <c r="C165" s="218"/>
      <c r="D165" s="219"/>
      <c r="E165" s="202"/>
      <c r="F165" s="135">
        <f>D9</f>
        <v>0</v>
      </c>
      <c r="G165" s="220"/>
      <c r="H165" s="202"/>
      <c r="I165" s="135">
        <f>G9</f>
        <v>0</v>
      </c>
    </row>
    <row r="166" spans="1:9">
      <c r="A166" s="221">
        <v>3000</v>
      </c>
      <c r="B166" s="222" t="s">
        <v>221</v>
      </c>
      <c r="C166" s="223"/>
      <c r="D166" s="224"/>
      <c r="E166" s="88"/>
      <c r="F166" s="127">
        <f>D13</f>
        <v>0</v>
      </c>
      <c r="G166" s="160"/>
      <c r="H166" s="88"/>
      <c r="I166" s="127">
        <f>G13</f>
        <v>0</v>
      </c>
    </row>
    <row r="167" spans="1:9" ht="16.5" thickBot="1">
      <c r="A167" s="225">
        <v>4000</v>
      </c>
      <c r="B167" s="226" t="s">
        <v>222</v>
      </c>
      <c r="C167" s="227"/>
      <c r="D167" s="228"/>
      <c r="E167" s="207"/>
      <c r="F167" s="208">
        <f>D18</f>
        <v>0</v>
      </c>
      <c r="G167" s="230"/>
      <c r="H167" s="207"/>
      <c r="I167" s="208">
        <f>G18</f>
        <v>0</v>
      </c>
    </row>
    <row r="168" spans="1:9" ht="17.25" thickTop="1" thickBot="1">
      <c r="A168" s="267" t="s">
        <v>223</v>
      </c>
      <c r="B168" s="268"/>
      <c r="C168" s="268"/>
      <c r="D168" s="231"/>
      <c r="E168" s="195"/>
      <c r="F168" s="255">
        <f>SUM(F165:F167)</f>
        <v>0</v>
      </c>
      <c r="G168" s="210"/>
      <c r="H168" s="196"/>
      <c r="I168" s="232">
        <f>SUM(I165:I167)</f>
        <v>0</v>
      </c>
    </row>
    <row r="169" spans="1:9" ht="16.5" thickTop="1">
      <c r="A169" s="217">
        <v>100</v>
      </c>
      <c r="B169" s="132" t="s">
        <v>224</v>
      </c>
      <c r="C169" s="218"/>
      <c r="D169" s="233"/>
      <c r="E169" s="202"/>
      <c r="F169" s="134">
        <f>F53</f>
        <v>0</v>
      </c>
      <c r="G169" s="201"/>
      <c r="H169" s="202"/>
      <c r="I169" s="135">
        <f>I53</f>
        <v>0</v>
      </c>
    </row>
    <row r="170" spans="1:9">
      <c r="A170" s="221">
        <v>200</v>
      </c>
      <c r="B170" s="222" t="s">
        <v>225</v>
      </c>
      <c r="C170" s="223"/>
      <c r="D170" s="234"/>
      <c r="E170" s="88"/>
      <c r="F170" s="126">
        <f>F80</f>
        <v>0</v>
      </c>
      <c r="G170" s="235"/>
      <c r="H170" s="88"/>
      <c r="I170" s="127">
        <f>I80</f>
        <v>0</v>
      </c>
    </row>
    <row r="171" spans="1:9">
      <c r="A171" s="221">
        <v>300</v>
      </c>
      <c r="B171" s="222" t="s">
        <v>226</v>
      </c>
      <c r="C171" s="223"/>
      <c r="D171" s="234"/>
      <c r="E171" s="88"/>
      <c r="F171" s="126">
        <f>F88</f>
        <v>0</v>
      </c>
      <c r="G171" s="235"/>
      <c r="H171" s="88"/>
      <c r="I171" s="127">
        <f>I88</f>
        <v>0</v>
      </c>
    </row>
    <row r="172" spans="1:9">
      <c r="A172" s="221">
        <v>400</v>
      </c>
      <c r="B172" s="222" t="s">
        <v>153</v>
      </c>
      <c r="C172" s="223"/>
      <c r="D172" s="234"/>
      <c r="E172" s="88"/>
      <c r="F172" s="126">
        <f>F93</f>
        <v>0</v>
      </c>
      <c r="G172" s="235"/>
      <c r="H172" s="88"/>
      <c r="I172" s="127">
        <f>I93</f>
        <v>0</v>
      </c>
    </row>
    <row r="173" spans="1:9">
      <c r="A173" s="221">
        <v>500</v>
      </c>
      <c r="B173" s="222" t="s">
        <v>227</v>
      </c>
      <c r="C173" s="223"/>
      <c r="D173" s="234"/>
      <c r="E173" s="88"/>
      <c r="F173" s="126">
        <f>F113</f>
        <v>0</v>
      </c>
      <c r="G173" s="235"/>
      <c r="H173" s="88"/>
      <c r="I173" s="127">
        <f>I123</f>
        <v>0</v>
      </c>
    </row>
    <row r="174" spans="1:9">
      <c r="A174" s="221">
        <v>600</v>
      </c>
      <c r="B174" s="222" t="s">
        <v>228</v>
      </c>
      <c r="C174" s="223"/>
      <c r="D174" s="234"/>
      <c r="E174" s="88"/>
      <c r="F174" s="126">
        <f>F124</f>
        <v>0</v>
      </c>
      <c r="G174" s="235"/>
      <c r="H174" s="88"/>
      <c r="I174" s="127">
        <f>I124</f>
        <v>0</v>
      </c>
    </row>
    <row r="175" spans="1:9">
      <c r="A175" s="221">
        <v>700</v>
      </c>
      <c r="B175" s="222" t="s">
        <v>229</v>
      </c>
      <c r="C175" s="223"/>
      <c r="D175" s="234"/>
      <c r="E175" s="88"/>
      <c r="F175" s="126">
        <f>F145</f>
        <v>0</v>
      </c>
      <c r="G175" s="235"/>
      <c r="H175" s="88"/>
      <c r="I175" s="127">
        <f>I145</f>
        <v>0</v>
      </c>
    </row>
    <row r="176" spans="1:9" ht="16.5" thickBot="1">
      <c r="A176" s="225">
        <v>800</v>
      </c>
      <c r="B176" s="226" t="s">
        <v>230</v>
      </c>
      <c r="C176" s="227"/>
      <c r="D176" s="236"/>
      <c r="E176" s="207"/>
      <c r="F176" s="229">
        <f>F163</f>
        <v>0</v>
      </c>
      <c r="G176" s="237"/>
      <c r="H176" s="186"/>
      <c r="I176" s="208">
        <f>I159</f>
        <v>0</v>
      </c>
    </row>
    <row r="177" spans="1:9" ht="17.25" thickTop="1" thickBot="1">
      <c r="A177" s="267" t="s">
        <v>231</v>
      </c>
      <c r="B177" s="268"/>
      <c r="C177" s="268"/>
      <c r="D177" s="231"/>
      <c r="E177" s="195"/>
      <c r="F177" s="196">
        <f>SUM(F169:F176)</f>
        <v>0</v>
      </c>
      <c r="G177" s="210"/>
      <c r="H177" s="196"/>
      <c r="I177" s="232">
        <f>SUM(I169:I176)</f>
        <v>0</v>
      </c>
    </row>
    <row r="178" spans="1:9" ht="16.5" thickTop="1">
      <c r="A178" s="238" t="s">
        <v>232</v>
      </c>
      <c r="B178" s="239"/>
      <c r="C178" s="218"/>
      <c r="D178" s="218"/>
      <c r="E178" s="134"/>
      <c r="F178" s="240">
        <f>F168-F177</f>
        <v>0</v>
      </c>
      <c r="G178" s="241"/>
      <c r="H178" s="242"/>
      <c r="I178" s="240">
        <f>I168-I177</f>
        <v>0</v>
      </c>
    </row>
    <row r="179" spans="1:9">
      <c r="A179" s="243" t="s">
        <v>233</v>
      </c>
      <c r="B179" s="244"/>
      <c r="C179" s="223"/>
      <c r="D179" s="223"/>
      <c r="E179" s="126"/>
      <c r="F179" s="131">
        <f>D25</f>
        <v>0</v>
      </c>
      <c r="G179" s="151"/>
      <c r="H179" s="130"/>
      <c r="I179" s="131">
        <f>G25</f>
        <v>0</v>
      </c>
    </row>
    <row r="180" spans="1:9">
      <c r="A180" s="245" t="s">
        <v>234</v>
      </c>
      <c r="B180" s="246"/>
      <c r="C180" s="223"/>
      <c r="D180" s="223"/>
      <c r="E180" s="126"/>
      <c r="F180" s="131">
        <f>F178+F179</f>
        <v>0</v>
      </c>
      <c r="G180" s="151"/>
      <c r="H180" s="130"/>
      <c r="I180" s="131">
        <f>I178+I179</f>
        <v>0</v>
      </c>
    </row>
    <row r="181" spans="1:9">
      <c r="A181" s="245" t="s">
        <v>235</v>
      </c>
      <c r="B181" s="222"/>
      <c r="C181" s="223"/>
      <c r="D181" s="223"/>
      <c r="E181" s="126"/>
      <c r="F181" s="247" t="e">
        <f>F180/F168</f>
        <v>#DIV/0!</v>
      </c>
      <c r="G181" s="248"/>
      <c r="H181" s="248"/>
      <c r="I181" s="247" t="e">
        <f>I180/I168</f>
        <v>#DIV/0!</v>
      </c>
    </row>
    <row r="182" spans="1:9">
      <c r="A182" s="249" t="s">
        <v>236</v>
      </c>
      <c r="B182" s="222"/>
      <c r="C182" s="223"/>
      <c r="D182" s="223"/>
      <c r="E182" s="126"/>
      <c r="F182" s="258" t="e">
        <f>(F168-F177)/F168</f>
        <v>#DIV/0!</v>
      </c>
      <c r="G182" s="248"/>
      <c r="H182" s="248"/>
      <c r="I182" s="247" t="e">
        <f>(I168-I177)/I168</f>
        <v>#DIV/0!</v>
      </c>
    </row>
    <row r="183" spans="1:9">
      <c r="A183" s="250"/>
      <c r="B183" s="250"/>
      <c r="C183" s="250"/>
      <c r="D183" s="250"/>
      <c r="E183" s="251"/>
      <c r="F183" s="251"/>
      <c r="H183" s="251"/>
      <c r="I183" s="251"/>
    </row>
    <row r="184" spans="1:9">
      <c r="A184" s="250"/>
      <c r="B184" s="250"/>
      <c r="C184" s="250"/>
      <c r="D184" s="250"/>
      <c r="E184" s="251"/>
      <c r="F184" s="251"/>
      <c r="H184" s="251"/>
      <c r="I184" s="251"/>
    </row>
    <row r="185" spans="1:9">
      <c r="A185" s="250"/>
      <c r="B185" s="250"/>
      <c r="C185" s="250"/>
      <c r="D185" s="250"/>
      <c r="E185" s="251"/>
      <c r="F185" s="251"/>
      <c r="H185" s="251"/>
      <c r="I185" s="251"/>
    </row>
    <row r="186" spans="1:9">
      <c r="A186" s="250"/>
      <c r="B186" s="250"/>
      <c r="C186" s="250"/>
      <c r="D186" s="250"/>
      <c r="E186" s="251"/>
      <c r="F186" s="251"/>
      <c r="H186" s="251"/>
      <c r="I186" s="251"/>
    </row>
    <row r="187" spans="1:9">
      <c r="A187" s="250"/>
      <c r="B187" s="250"/>
      <c r="C187" s="250"/>
      <c r="D187" s="250"/>
      <c r="E187" s="251"/>
      <c r="F187" s="251"/>
      <c r="H187" s="251"/>
      <c r="I187" s="251"/>
    </row>
    <row r="188" spans="1:9">
      <c r="A188" s="250"/>
      <c r="B188" s="250"/>
      <c r="C188" s="250"/>
      <c r="D188" s="250"/>
      <c r="E188" s="251"/>
      <c r="F188" s="251"/>
      <c r="H188" s="251"/>
      <c r="I188" s="251"/>
    </row>
    <row r="189" spans="1:9">
      <c r="A189" s="250"/>
      <c r="B189" s="250"/>
      <c r="C189" s="250"/>
      <c r="D189" s="250"/>
      <c r="E189" s="251"/>
      <c r="F189" s="251"/>
      <c r="H189" s="251"/>
      <c r="I189" s="251"/>
    </row>
    <row r="190" spans="1:9">
      <c r="A190" s="250"/>
      <c r="B190" s="250"/>
      <c r="C190" s="250"/>
      <c r="D190" s="250"/>
      <c r="E190" s="251"/>
      <c r="F190" s="251"/>
      <c r="H190" s="251"/>
      <c r="I190" s="251"/>
    </row>
    <row r="191" spans="1:9">
      <c r="A191" s="250"/>
      <c r="B191" s="250"/>
      <c r="C191" s="250"/>
      <c r="D191" s="250"/>
      <c r="E191" s="251"/>
      <c r="F191" s="251"/>
      <c r="H191" s="251"/>
      <c r="I191" s="251"/>
    </row>
    <row r="192" spans="1:9">
      <c r="A192" s="250"/>
      <c r="B192" s="250"/>
      <c r="C192" s="250"/>
      <c r="D192" s="250"/>
      <c r="E192" s="251"/>
      <c r="F192" s="251"/>
      <c r="H192" s="251"/>
      <c r="I192" s="251"/>
    </row>
    <row r="193" spans="1:9">
      <c r="A193" s="250"/>
      <c r="B193" s="250"/>
      <c r="C193" s="250"/>
      <c r="D193" s="250"/>
      <c r="E193" s="251"/>
      <c r="F193" s="251"/>
      <c r="H193" s="251"/>
      <c r="I193" s="251"/>
    </row>
    <row r="194" spans="1:9">
      <c r="A194" s="250"/>
      <c r="B194" s="250"/>
      <c r="C194" s="250"/>
      <c r="D194" s="250"/>
      <c r="E194" s="251"/>
      <c r="F194" s="251"/>
      <c r="H194" s="251"/>
      <c r="I194" s="251"/>
    </row>
    <row r="195" spans="1:9">
      <c r="A195" s="250"/>
      <c r="B195" s="250"/>
      <c r="C195" s="250"/>
      <c r="D195" s="250"/>
      <c r="E195" s="251"/>
      <c r="F195" s="251"/>
      <c r="H195" s="251"/>
      <c r="I195" s="251"/>
    </row>
    <row r="196" spans="1:9">
      <c r="A196" s="250"/>
      <c r="B196" s="250"/>
      <c r="C196" s="250"/>
      <c r="D196" s="250"/>
      <c r="E196" s="251"/>
      <c r="F196" s="251"/>
      <c r="H196" s="251"/>
      <c r="I196" s="251"/>
    </row>
    <row r="197" spans="1:9">
      <c r="A197" s="250"/>
      <c r="B197" s="250"/>
      <c r="C197" s="250"/>
      <c r="D197" s="250"/>
      <c r="E197" s="251"/>
      <c r="F197" s="251"/>
      <c r="H197" s="251"/>
      <c r="I197" s="251"/>
    </row>
    <row r="198" spans="1:9">
      <c r="A198" s="250"/>
      <c r="B198" s="250"/>
      <c r="C198" s="250"/>
      <c r="D198" s="250"/>
      <c r="E198" s="251"/>
      <c r="F198" s="251"/>
      <c r="H198" s="251"/>
      <c r="I198" s="251"/>
    </row>
    <row r="199" spans="1:9">
      <c r="A199" s="250"/>
      <c r="B199" s="250"/>
      <c r="C199" s="250"/>
      <c r="D199" s="250"/>
      <c r="E199" s="251"/>
      <c r="F199" s="251"/>
      <c r="H199" s="251"/>
      <c r="I199" s="251"/>
    </row>
    <row r="200" spans="1:9">
      <c r="A200" s="250"/>
      <c r="B200" s="250"/>
      <c r="C200" s="250"/>
      <c r="D200" s="250"/>
      <c r="E200" s="251"/>
      <c r="F200" s="251"/>
      <c r="H200" s="251"/>
      <c r="I200" s="251"/>
    </row>
    <row r="201" spans="1:9">
      <c r="A201" s="250"/>
      <c r="B201" s="250"/>
      <c r="C201" s="250"/>
      <c r="D201" s="250"/>
      <c r="E201" s="251"/>
      <c r="F201" s="251"/>
      <c r="H201" s="251"/>
      <c r="I201" s="251"/>
    </row>
    <row r="202" spans="1:9">
      <c r="A202" s="250"/>
      <c r="B202" s="250"/>
      <c r="C202" s="250"/>
      <c r="D202" s="250"/>
      <c r="E202" s="251"/>
      <c r="F202" s="251"/>
      <c r="H202" s="251"/>
      <c r="I202" s="251"/>
    </row>
    <row r="203" spans="1:9">
      <c r="A203" s="250"/>
      <c r="B203" s="250"/>
      <c r="C203" s="250"/>
      <c r="D203" s="250"/>
      <c r="E203" s="251"/>
      <c r="F203" s="251"/>
      <c r="H203" s="251"/>
      <c r="I203" s="251"/>
    </row>
    <row r="204" spans="1:9">
      <c r="A204" s="250"/>
      <c r="B204" s="250"/>
      <c r="C204" s="250"/>
      <c r="D204" s="250"/>
      <c r="E204" s="251"/>
      <c r="F204" s="251"/>
      <c r="H204" s="251"/>
      <c r="I204" s="251"/>
    </row>
    <row r="205" spans="1:9">
      <c r="A205" s="250"/>
      <c r="B205" s="250"/>
      <c r="C205" s="250"/>
      <c r="D205" s="250"/>
      <c r="E205" s="251"/>
      <c r="F205" s="251"/>
      <c r="H205" s="251"/>
      <c r="I205" s="251"/>
    </row>
    <row r="206" spans="1:9">
      <c r="A206" s="250"/>
      <c r="B206" s="250"/>
      <c r="C206" s="250"/>
      <c r="D206" s="250"/>
      <c r="E206" s="251"/>
      <c r="F206" s="251"/>
      <c r="H206" s="251"/>
      <c r="I206" s="251"/>
    </row>
    <row r="207" spans="1:9">
      <c r="A207" s="250"/>
      <c r="B207" s="250"/>
      <c r="C207" s="250"/>
      <c r="D207" s="250"/>
      <c r="E207" s="251"/>
      <c r="F207" s="251"/>
      <c r="H207" s="251"/>
      <c r="I207" s="251"/>
    </row>
    <row r="208" spans="1:9">
      <c r="A208" s="250"/>
      <c r="B208" s="250"/>
      <c r="C208" s="250"/>
      <c r="D208" s="250"/>
      <c r="E208" s="251"/>
      <c r="F208" s="251"/>
      <c r="H208" s="251"/>
      <c r="I208" s="251"/>
    </row>
    <row r="209" spans="1:9">
      <c r="A209" s="250"/>
      <c r="B209" s="250"/>
      <c r="C209" s="250"/>
      <c r="D209" s="250"/>
      <c r="E209" s="251"/>
      <c r="F209" s="251"/>
      <c r="H209" s="251"/>
      <c r="I209" s="251"/>
    </row>
    <row r="210" spans="1:9">
      <c r="A210" s="250"/>
      <c r="B210" s="250"/>
      <c r="C210" s="250"/>
      <c r="D210" s="250"/>
      <c r="E210" s="251"/>
      <c r="F210" s="251"/>
      <c r="H210" s="251"/>
      <c r="I210" s="251"/>
    </row>
    <row r="211" spans="1:9">
      <c r="A211" s="250"/>
      <c r="B211" s="250"/>
      <c r="C211" s="250"/>
      <c r="D211" s="250"/>
      <c r="E211" s="251"/>
      <c r="F211" s="251"/>
      <c r="H211" s="251"/>
      <c r="I211" s="251"/>
    </row>
    <row r="212" spans="1:9">
      <c r="A212" s="250"/>
      <c r="B212" s="250"/>
      <c r="C212" s="250"/>
      <c r="D212" s="250"/>
      <c r="E212" s="251"/>
      <c r="F212" s="251"/>
      <c r="H212" s="251"/>
      <c r="I212" s="251"/>
    </row>
    <row r="213" spans="1:9">
      <c r="A213" s="250"/>
      <c r="B213" s="250"/>
      <c r="C213" s="250"/>
      <c r="D213" s="250"/>
      <c r="E213" s="251"/>
      <c r="F213" s="251"/>
      <c r="H213" s="251"/>
      <c r="I213" s="251"/>
    </row>
    <row r="214" spans="1:9">
      <c r="A214" s="250"/>
      <c r="B214" s="250"/>
      <c r="C214" s="250"/>
      <c r="D214" s="250"/>
      <c r="E214" s="251"/>
      <c r="F214" s="251"/>
      <c r="H214" s="251"/>
      <c r="I214" s="251"/>
    </row>
    <row r="215" spans="1:9">
      <c r="A215" s="250"/>
      <c r="B215" s="250"/>
      <c r="C215" s="250"/>
      <c r="D215" s="250"/>
      <c r="E215" s="251"/>
      <c r="F215" s="251"/>
      <c r="H215" s="251"/>
      <c r="I215" s="251"/>
    </row>
    <row r="216" spans="1:9">
      <c r="A216" s="250"/>
      <c r="B216" s="250"/>
      <c r="C216" s="250"/>
      <c r="D216" s="250"/>
      <c r="E216" s="251"/>
      <c r="F216" s="251"/>
      <c r="H216" s="251"/>
      <c r="I216" s="251"/>
    </row>
    <row r="217" spans="1:9">
      <c r="A217" s="250"/>
      <c r="B217" s="250"/>
      <c r="C217" s="250"/>
      <c r="D217" s="250"/>
      <c r="E217" s="251"/>
      <c r="F217" s="251"/>
      <c r="H217" s="251"/>
      <c r="I217" s="251"/>
    </row>
    <row r="218" spans="1:9">
      <c r="A218" s="250"/>
      <c r="B218" s="250"/>
      <c r="C218" s="250"/>
      <c r="D218" s="250"/>
      <c r="E218" s="251"/>
      <c r="F218" s="251"/>
      <c r="H218" s="251"/>
      <c r="I218" s="251"/>
    </row>
    <row r="219" spans="1:9">
      <c r="A219" s="250"/>
      <c r="B219" s="250"/>
      <c r="C219" s="250"/>
      <c r="D219" s="250"/>
      <c r="E219" s="251"/>
      <c r="F219" s="251"/>
      <c r="H219" s="251"/>
      <c r="I219" s="251"/>
    </row>
    <row r="220" spans="1:9">
      <c r="A220" s="250"/>
      <c r="B220" s="250"/>
      <c r="C220" s="250"/>
      <c r="D220" s="250"/>
      <c r="E220" s="251"/>
      <c r="F220" s="251"/>
      <c r="H220" s="251"/>
      <c r="I220" s="251"/>
    </row>
    <row r="221" spans="1:9">
      <c r="A221" s="250"/>
      <c r="B221" s="250"/>
      <c r="C221" s="250"/>
      <c r="D221" s="250"/>
      <c r="E221" s="251"/>
      <c r="F221" s="251"/>
      <c r="H221" s="251"/>
      <c r="I221" s="251"/>
    </row>
    <row r="222" spans="1:9">
      <c r="A222" s="250"/>
      <c r="B222" s="250"/>
      <c r="C222" s="250"/>
      <c r="D222" s="250"/>
      <c r="E222" s="251"/>
      <c r="F222" s="251"/>
      <c r="H222" s="251"/>
      <c r="I222" s="251"/>
    </row>
    <row r="223" spans="1:9">
      <c r="A223" s="250"/>
      <c r="B223" s="250"/>
      <c r="C223" s="250"/>
      <c r="D223" s="250"/>
      <c r="E223" s="251"/>
      <c r="F223" s="251"/>
      <c r="H223" s="251"/>
      <c r="I223" s="251"/>
    </row>
    <row r="224" spans="1:9">
      <c r="A224" s="250"/>
      <c r="B224" s="250"/>
      <c r="C224" s="250"/>
      <c r="D224" s="250"/>
      <c r="E224" s="251"/>
      <c r="F224" s="251"/>
      <c r="H224" s="251"/>
      <c r="I224" s="251"/>
    </row>
    <row r="225" spans="1:9">
      <c r="A225" s="250"/>
      <c r="B225" s="250"/>
      <c r="C225" s="250"/>
      <c r="D225" s="250"/>
      <c r="E225" s="251"/>
      <c r="F225" s="251"/>
      <c r="H225" s="251"/>
      <c r="I225" s="251"/>
    </row>
    <row r="226" spans="1:9">
      <c r="A226" s="250"/>
      <c r="B226" s="250"/>
      <c r="C226" s="250"/>
      <c r="D226" s="250"/>
      <c r="E226" s="251"/>
      <c r="F226" s="251"/>
      <c r="H226" s="251"/>
      <c r="I226" s="251"/>
    </row>
    <row r="227" spans="1:9">
      <c r="A227" s="250"/>
      <c r="B227" s="250"/>
      <c r="C227" s="250"/>
      <c r="D227" s="250"/>
      <c r="E227" s="251"/>
      <c r="F227" s="251"/>
      <c r="H227" s="251"/>
      <c r="I227" s="251"/>
    </row>
    <row r="228" spans="1:9">
      <c r="A228" s="250"/>
      <c r="B228" s="250"/>
      <c r="C228" s="250"/>
      <c r="D228" s="250"/>
      <c r="E228" s="251"/>
      <c r="F228" s="251"/>
      <c r="H228" s="251"/>
      <c r="I228" s="251"/>
    </row>
    <row r="229" spans="1:9">
      <c r="A229" s="250"/>
      <c r="B229" s="250"/>
      <c r="C229" s="250"/>
      <c r="D229" s="250"/>
      <c r="E229" s="251"/>
      <c r="F229" s="251"/>
      <c r="H229" s="251"/>
      <c r="I229" s="251"/>
    </row>
    <row r="230" spans="1:9">
      <c r="A230" s="250"/>
      <c r="B230" s="250"/>
      <c r="C230" s="250"/>
      <c r="D230" s="250"/>
      <c r="E230" s="251"/>
      <c r="F230" s="251"/>
      <c r="H230" s="251"/>
      <c r="I230" s="251"/>
    </row>
    <row r="231" spans="1:9">
      <c r="A231" s="250"/>
      <c r="B231" s="250"/>
      <c r="C231" s="250"/>
      <c r="D231" s="250"/>
      <c r="E231" s="251"/>
      <c r="F231" s="251"/>
      <c r="H231" s="251"/>
      <c r="I231" s="251"/>
    </row>
    <row r="232" spans="1:9">
      <c r="A232" s="250"/>
      <c r="B232" s="250"/>
      <c r="C232" s="250"/>
      <c r="D232" s="250"/>
      <c r="E232" s="251"/>
      <c r="F232" s="251"/>
      <c r="H232" s="251"/>
      <c r="I232" s="251"/>
    </row>
    <row r="233" spans="1:9">
      <c r="A233" s="250"/>
      <c r="B233" s="250"/>
      <c r="C233" s="250"/>
      <c r="D233" s="250"/>
      <c r="E233" s="251"/>
      <c r="F233" s="251"/>
      <c r="H233" s="251"/>
      <c r="I233" s="251"/>
    </row>
    <row r="234" spans="1:9">
      <c r="A234" s="250"/>
      <c r="B234" s="250"/>
      <c r="C234" s="250"/>
      <c r="D234" s="250"/>
      <c r="E234" s="251"/>
      <c r="F234" s="251"/>
      <c r="H234" s="251"/>
      <c r="I234" s="251"/>
    </row>
    <row r="235" spans="1:9">
      <c r="A235" s="250"/>
      <c r="B235" s="250"/>
      <c r="C235" s="250"/>
      <c r="D235" s="250"/>
      <c r="E235" s="251"/>
      <c r="F235" s="251"/>
      <c r="H235" s="251"/>
      <c r="I235" s="251"/>
    </row>
    <row r="236" spans="1:9">
      <c r="A236" s="250"/>
      <c r="B236" s="250"/>
      <c r="C236" s="250"/>
      <c r="D236" s="250"/>
      <c r="E236" s="251"/>
      <c r="F236" s="251"/>
      <c r="H236" s="251"/>
      <c r="I236" s="251"/>
    </row>
    <row r="237" spans="1:9">
      <c r="A237" s="250"/>
      <c r="B237" s="250"/>
      <c r="C237" s="250"/>
      <c r="D237" s="250"/>
      <c r="E237" s="251"/>
      <c r="F237" s="251"/>
      <c r="H237" s="251"/>
      <c r="I237" s="251"/>
    </row>
    <row r="238" spans="1:9">
      <c r="A238" s="250"/>
      <c r="B238" s="250"/>
      <c r="C238" s="250"/>
      <c r="D238" s="250"/>
      <c r="E238" s="251"/>
      <c r="F238" s="251"/>
      <c r="H238" s="251"/>
      <c r="I238" s="251"/>
    </row>
    <row r="239" spans="1:9">
      <c r="A239" s="250"/>
      <c r="B239" s="250"/>
      <c r="C239" s="250"/>
      <c r="D239" s="250"/>
      <c r="E239" s="251"/>
      <c r="F239" s="251"/>
      <c r="H239" s="251"/>
      <c r="I239" s="251"/>
    </row>
    <row r="240" spans="1:9">
      <c r="A240" s="250"/>
      <c r="B240" s="250"/>
      <c r="C240" s="250"/>
      <c r="D240" s="250"/>
      <c r="E240" s="251"/>
      <c r="F240" s="251"/>
      <c r="H240" s="251"/>
      <c r="I240" s="251"/>
    </row>
    <row r="241" spans="1:9">
      <c r="A241" s="250"/>
      <c r="B241" s="250"/>
      <c r="C241" s="250"/>
      <c r="D241" s="250"/>
      <c r="E241" s="251"/>
      <c r="F241" s="251"/>
      <c r="H241" s="251"/>
      <c r="I241" s="251"/>
    </row>
    <row r="242" spans="1:9">
      <c r="A242" s="250"/>
      <c r="B242" s="250"/>
      <c r="C242" s="250"/>
      <c r="D242" s="250"/>
      <c r="E242" s="251"/>
      <c r="F242" s="251"/>
      <c r="H242" s="251"/>
      <c r="I242" s="251"/>
    </row>
    <row r="243" spans="1:9">
      <c r="A243" s="250"/>
      <c r="B243" s="250"/>
      <c r="C243" s="250"/>
      <c r="D243" s="250"/>
      <c r="E243" s="251"/>
      <c r="F243" s="251"/>
      <c r="H243" s="251"/>
      <c r="I243" s="251"/>
    </row>
    <row r="244" spans="1:9">
      <c r="A244" s="250"/>
      <c r="B244" s="250"/>
      <c r="C244" s="250"/>
      <c r="D244" s="250"/>
      <c r="E244" s="251"/>
      <c r="F244" s="251"/>
      <c r="H244" s="251"/>
      <c r="I244" s="251"/>
    </row>
    <row r="245" spans="1:9">
      <c r="A245" s="250"/>
      <c r="B245" s="250"/>
      <c r="C245" s="250"/>
      <c r="D245" s="250"/>
      <c r="E245" s="251"/>
      <c r="F245" s="251"/>
      <c r="H245" s="251"/>
      <c r="I245" s="251"/>
    </row>
    <row r="246" spans="1:9">
      <c r="A246" s="250"/>
      <c r="B246" s="250"/>
      <c r="C246" s="250"/>
      <c r="D246" s="250"/>
      <c r="E246" s="251"/>
      <c r="F246" s="251"/>
      <c r="H246" s="251"/>
      <c r="I246" s="251"/>
    </row>
    <row r="247" spans="1:9">
      <c r="A247" s="250"/>
      <c r="B247" s="250"/>
      <c r="C247" s="250"/>
      <c r="D247" s="250"/>
      <c r="E247" s="251"/>
      <c r="F247" s="251"/>
      <c r="H247" s="251"/>
      <c r="I247" s="251"/>
    </row>
    <row r="248" spans="1:9">
      <c r="A248" s="250"/>
      <c r="B248" s="250"/>
      <c r="C248" s="250"/>
      <c r="D248" s="250"/>
      <c r="E248" s="251"/>
      <c r="F248" s="251"/>
      <c r="H248" s="251"/>
      <c r="I248" s="251"/>
    </row>
    <row r="249" spans="1:9">
      <c r="A249" s="250"/>
      <c r="B249" s="250"/>
      <c r="C249" s="250"/>
      <c r="D249" s="250"/>
      <c r="E249" s="251"/>
      <c r="F249" s="251"/>
      <c r="H249" s="251"/>
      <c r="I249" s="251"/>
    </row>
    <row r="250" spans="1:9">
      <c r="A250" s="250"/>
      <c r="B250" s="250"/>
      <c r="C250" s="250"/>
      <c r="D250" s="250"/>
      <c r="E250" s="251"/>
      <c r="F250" s="251"/>
      <c r="H250" s="251"/>
      <c r="I250" s="251"/>
    </row>
    <row r="251" spans="1:9">
      <c r="A251" s="250"/>
      <c r="B251" s="250"/>
      <c r="C251" s="250"/>
      <c r="D251" s="250"/>
      <c r="E251" s="251"/>
      <c r="F251" s="251"/>
      <c r="H251" s="251"/>
      <c r="I251" s="251"/>
    </row>
    <row r="252" spans="1:9">
      <c r="A252" s="250"/>
      <c r="B252" s="250"/>
      <c r="C252" s="250"/>
      <c r="D252" s="250"/>
      <c r="E252" s="251"/>
      <c r="F252" s="251"/>
      <c r="H252" s="251"/>
      <c r="I252" s="251"/>
    </row>
    <row r="253" spans="1:9">
      <c r="A253" s="250"/>
      <c r="B253" s="250"/>
      <c r="C253" s="250"/>
      <c r="D253" s="250"/>
      <c r="E253" s="251"/>
      <c r="F253" s="251"/>
      <c r="H253" s="251"/>
      <c r="I253" s="251"/>
    </row>
    <row r="254" spans="1:9">
      <c r="A254" s="250"/>
      <c r="B254" s="250"/>
      <c r="C254" s="250"/>
      <c r="D254" s="250"/>
      <c r="E254" s="251"/>
      <c r="F254" s="251"/>
      <c r="H254" s="251"/>
      <c r="I254" s="251"/>
    </row>
    <row r="255" spans="1:9">
      <c r="A255" s="250"/>
      <c r="B255" s="250"/>
      <c r="C255" s="250"/>
      <c r="D255" s="250"/>
      <c r="E255" s="251"/>
      <c r="F255" s="251"/>
      <c r="H255" s="251"/>
      <c r="I255" s="251"/>
    </row>
    <row r="256" spans="1:9">
      <c r="A256" s="250"/>
      <c r="B256" s="250"/>
      <c r="C256" s="250"/>
      <c r="D256" s="250"/>
      <c r="E256" s="251"/>
      <c r="F256" s="251"/>
      <c r="H256" s="251"/>
      <c r="I256" s="251"/>
    </row>
    <row r="257" spans="1:9">
      <c r="A257" s="250"/>
      <c r="B257" s="250"/>
      <c r="C257" s="250"/>
      <c r="D257" s="250"/>
      <c r="E257" s="251"/>
      <c r="F257" s="251"/>
      <c r="H257" s="251"/>
      <c r="I257" s="251"/>
    </row>
    <row r="258" spans="1:9">
      <c r="A258" s="250"/>
      <c r="B258" s="250"/>
      <c r="C258" s="250"/>
      <c r="D258" s="250"/>
      <c r="E258" s="251"/>
      <c r="F258" s="251"/>
      <c r="H258" s="251"/>
      <c r="I258" s="251"/>
    </row>
    <row r="259" spans="1:9">
      <c r="A259" s="250"/>
      <c r="B259" s="250"/>
      <c r="C259" s="250"/>
      <c r="D259" s="250"/>
      <c r="E259" s="251"/>
      <c r="F259" s="251"/>
      <c r="H259" s="251"/>
      <c r="I259" s="251"/>
    </row>
    <row r="260" spans="1:9">
      <c r="A260" s="250"/>
      <c r="B260" s="250"/>
      <c r="C260" s="250"/>
      <c r="D260" s="250"/>
      <c r="E260" s="251"/>
      <c r="F260" s="251"/>
      <c r="H260" s="251"/>
      <c r="I260" s="251"/>
    </row>
    <row r="261" spans="1:9">
      <c r="A261" s="250"/>
      <c r="B261" s="250"/>
      <c r="C261" s="250"/>
      <c r="D261" s="250"/>
      <c r="E261" s="251"/>
      <c r="F261" s="251"/>
      <c r="H261" s="251"/>
      <c r="I261" s="251"/>
    </row>
    <row r="262" spans="1:9">
      <c r="A262" s="250"/>
      <c r="B262" s="250"/>
      <c r="C262" s="250"/>
      <c r="D262" s="250"/>
      <c r="E262" s="251"/>
      <c r="F262" s="251"/>
      <c r="H262" s="251"/>
      <c r="I262" s="251"/>
    </row>
    <row r="263" spans="1:9">
      <c r="A263" s="250"/>
      <c r="B263" s="250"/>
      <c r="C263" s="250"/>
      <c r="D263" s="250"/>
      <c r="E263" s="251"/>
      <c r="F263" s="251"/>
      <c r="H263" s="251"/>
      <c r="I263" s="251"/>
    </row>
    <row r="264" spans="1:9">
      <c r="A264" s="250"/>
      <c r="B264" s="250"/>
      <c r="C264" s="250"/>
      <c r="D264" s="250"/>
      <c r="E264" s="251"/>
      <c r="F264" s="251"/>
      <c r="H264" s="251"/>
      <c r="I264" s="251"/>
    </row>
    <row r="265" spans="1:9">
      <c r="A265" s="250"/>
      <c r="B265" s="250"/>
      <c r="C265" s="250"/>
      <c r="D265" s="250"/>
      <c r="E265" s="251"/>
      <c r="F265" s="251"/>
      <c r="H265" s="251"/>
      <c r="I265" s="251"/>
    </row>
    <row r="266" spans="1:9">
      <c r="A266" s="250"/>
      <c r="B266" s="250"/>
      <c r="C266" s="250"/>
      <c r="D266" s="250"/>
      <c r="E266" s="251"/>
      <c r="F266" s="251"/>
      <c r="H266" s="251"/>
      <c r="I266" s="251"/>
    </row>
    <row r="267" spans="1:9">
      <c r="A267" s="250"/>
      <c r="B267" s="250"/>
      <c r="C267" s="250"/>
      <c r="D267" s="250"/>
      <c r="E267" s="251"/>
      <c r="F267" s="251"/>
      <c r="H267" s="251"/>
      <c r="I267" s="251"/>
    </row>
    <row r="268" spans="1:9">
      <c r="A268" s="250"/>
      <c r="B268" s="250"/>
      <c r="C268" s="250"/>
      <c r="D268" s="250"/>
      <c r="E268" s="251"/>
      <c r="F268" s="251"/>
      <c r="H268" s="251"/>
      <c r="I268" s="251"/>
    </row>
    <row r="269" spans="1:9">
      <c r="A269" s="250"/>
      <c r="B269" s="250"/>
      <c r="C269" s="250"/>
      <c r="D269" s="250"/>
      <c r="E269" s="251"/>
      <c r="F269" s="251"/>
      <c r="H269" s="251"/>
      <c r="I269" s="251"/>
    </row>
    <row r="270" spans="1:9">
      <c r="A270" s="250"/>
      <c r="B270" s="250"/>
      <c r="C270" s="250"/>
      <c r="D270" s="250"/>
      <c r="E270" s="251"/>
      <c r="F270" s="251"/>
      <c r="H270" s="251"/>
      <c r="I270" s="251"/>
    </row>
    <row r="271" spans="1:9">
      <c r="A271" s="250"/>
      <c r="B271" s="250"/>
      <c r="C271" s="250"/>
      <c r="D271" s="250"/>
      <c r="E271" s="251"/>
      <c r="F271" s="251"/>
      <c r="H271" s="251"/>
      <c r="I271" s="251"/>
    </row>
    <row r="272" spans="1:9">
      <c r="A272" s="250"/>
      <c r="B272" s="250"/>
      <c r="C272" s="250"/>
      <c r="D272" s="250"/>
      <c r="E272" s="251"/>
      <c r="F272" s="251"/>
    </row>
    <row r="273" spans="1:9">
      <c r="A273" s="250"/>
      <c r="B273" s="250"/>
      <c r="C273" s="250"/>
      <c r="D273" s="250"/>
      <c r="E273" s="251"/>
      <c r="F273" s="251"/>
    </row>
    <row r="274" spans="1:9">
      <c r="A274" s="250"/>
      <c r="B274" s="250"/>
      <c r="C274" s="250"/>
      <c r="D274" s="250"/>
      <c r="E274" s="251"/>
      <c r="F274" s="251"/>
    </row>
    <row r="275" spans="1:9">
      <c r="A275" s="250"/>
      <c r="B275" s="250"/>
      <c r="C275" s="250"/>
      <c r="D275" s="250"/>
      <c r="E275" s="251"/>
      <c r="F275" s="251"/>
    </row>
    <row r="276" spans="1:9">
      <c r="A276" s="250"/>
      <c r="B276" s="250"/>
      <c r="C276" s="250"/>
      <c r="D276" s="250"/>
      <c r="E276" s="251"/>
      <c r="F276" s="251"/>
    </row>
    <row r="277" spans="1:9">
      <c r="A277" s="250"/>
      <c r="B277" s="250"/>
      <c r="C277" s="250"/>
      <c r="D277" s="250"/>
      <c r="E277" s="251"/>
      <c r="F277" s="251"/>
    </row>
    <row r="278" spans="1:9">
      <c r="A278" s="250"/>
      <c r="B278" s="250"/>
      <c r="C278" s="250"/>
      <c r="D278" s="250"/>
      <c r="E278" s="251"/>
      <c r="F278" s="251"/>
    </row>
    <row r="279" spans="1:9">
      <c r="A279" s="250"/>
      <c r="B279" s="250"/>
      <c r="C279" s="250"/>
      <c r="D279" s="250"/>
      <c r="E279" s="251"/>
      <c r="F279" s="251"/>
    </row>
    <row r="280" spans="1:9">
      <c r="A280" s="250"/>
      <c r="B280" s="250"/>
      <c r="C280" s="250"/>
      <c r="D280" s="250"/>
      <c r="E280" s="251"/>
      <c r="F280" s="251"/>
    </row>
    <row r="281" spans="1:9">
      <c r="A281" s="250"/>
      <c r="B281" s="250"/>
      <c r="C281" s="250"/>
      <c r="D281" s="250"/>
      <c r="E281" s="250"/>
    </row>
    <row r="282" spans="1:9">
      <c r="A282" s="250"/>
      <c r="B282" s="250"/>
      <c r="C282" s="250"/>
      <c r="D282" s="250"/>
      <c r="E282" s="250"/>
    </row>
    <row r="283" spans="1:9">
      <c r="A283" s="250"/>
      <c r="B283" s="250"/>
      <c r="C283" s="250"/>
      <c r="D283" s="250"/>
      <c r="E283" s="250"/>
    </row>
    <row r="284" spans="1:9">
      <c r="A284" s="250"/>
      <c r="B284" s="250"/>
      <c r="C284" s="250"/>
      <c r="D284" s="250"/>
      <c r="E284" s="250"/>
    </row>
    <row r="285" spans="1:9">
      <c r="A285" s="250"/>
      <c r="B285" s="250"/>
      <c r="C285" s="250"/>
      <c r="D285" s="250"/>
      <c r="E285" s="250"/>
    </row>
    <row r="286" spans="1:9">
      <c r="A286" s="250"/>
      <c r="B286" s="250"/>
      <c r="C286" s="250"/>
      <c r="D286" s="250"/>
      <c r="E286" s="250"/>
      <c r="F286" s="74"/>
      <c r="G286" s="74"/>
      <c r="H286" s="74"/>
      <c r="I286" s="74"/>
    </row>
    <row r="287" spans="1:9">
      <c r="A287" s="250"/>
      <c r="B287" s="250"/>
      <c r="C287" s="250"/>
      <c r="D287" s="250"/>
      <c r="E287" s="250"/>
      <c r="F287" s="74"/>
      <c r="G287" s="74"/>
      <c r="H287" s="74"/>
      <c r="I287" s="74"/>
    </row>
    <row r="288" spans="1:9">
      <c r="A288" s="250"/>
      <c r="B288" s="250"/>
      <c r="C288" s="250"/>
      <c r="D288" s="250"/>
      <c r="E288" s="250"/>
      <c r="F288" s="74"/>
      <c r="G288" s="74"/>
      <c r="H288" s="74"/>
      <c r="I288" s="74"/>
    </row>
    <row r="289" spans="1:9">
      <c r="A289" s="250"/>
      <c r="B289" s="250"/>
      <c r="C289" s="250"/>
      <c r="D289" s="250"/>
      <c r="E289" s="250"/>
      <c r="F289" s="74"/>
      <c r="G289" s="74"/>
      <c r="H289" s="74"/>
      <c r="I289" s="74"/>
    </row>
    <row r="290" spans="1:9">
      <c r="E290" s="250"/>
      <c r="F290" s="74"/>
      <c r="G290" s="74"/>
      <c r="H290" s="74"/>
      <c r="I290" s="74"/>
    </row>
    <row r="291" spans="1:9">
      <c r="E291" s="250"/>
      <c r="F291" s="74"/>
      <c r="G291" s="74"/>
      <c r="H291" s="74"/>
      <c r="I291" s="74"/>
    </row>
    <row r="292" spans="1:9">
      <c r="E292" s="250"/>
      <c r="F292" s="74"/>
      <c r="G292" s="74"/>
      <c r="H292" s="74"/>
      <c r="I292" s="74"/>
    </row>
  </sheetData>
  <mergeCells count="110">
    <mergeCell ref="D10:F10"/>
    <mergeCell ref="G10:I10"/>
    <mergeCell ref="D7:F7"/>
    <mergeCell ref="G7:I7"/>
    <mergeCell ref="D8:F8"/>
    <mergeCell ref="G8:I8"/>
    <mergeCell ref="D9:F9"/>
    <mergeCell ref="G9:I9"/>
    <mergeCell ref="A1:C1"/>
    <mergeCell ref="D2:F2"/>
    <mergeCell ref="G2:I2"/>
    <mergeCell ref="D4:F4"/>
    <mergeCell ref="G4:I4"/>
    <mergeCell ref="D1:I1"/>
    <mergeCell ref="D15:F15"/>
    <mergeCell ref="G15:I15"/>
    <mergeCell ref="D16:F16"/>
    <mergeCell ref="G16:I16"/>
    <mergeCell ref="D17:F17"/>
    <mergeCell ref="G17:I17"/>
    <mergeCell ref="D11:F11"/>
    <mergeCell ref="G11:I11"/>
    <mergeCell ref="D12:F12"/>
    <mergeCell ref="G12:I12"/>
    <mergeCell ref="D13:F13"/>
    <mergeCell ref="G13:I13"/>
    <mergeCell ref="D21:F21"/>
    <mergeCell ref="G21:I21"/>
    <mergeCell ref="D22:F22"/>
    <mergeCell ref="G22:I22"/>
    <mergeCell ref="D23:F23"/>
    <mergeCell ref="G23:I23"/>
    <mergeCell ref="D18:F18"/>
    <mergeCell ref="G18:I18"/>
    <mergeCell ref="D19:F19"/>
    <mergeCell ref="G19:I19"/>
    <mergeCell ref="D20:F20"/>
    <mergeCell ref="G20:I20"/>
    <mergeCell ref="A27:C27"/>
    <mergeCell ref="A28:I28"/>
    <mergeCell ref="A54:I54"/>
    <mergeCell ref="A81:I81"/>
    <mergeCell ref="A89:I89"/>
    <mergeCell ref="B90:C90"/>
    <mergeCell ref="D24:F24"/>
    <mergeCell ref="G24:I24"/>
    <mergeCell ref="D25:F25"/>
    <mergeCell ref="G25:I25"/>
    <mergeCell ref="D26:F26"/>
    <mergeCell ref="G26:I26"/>
    <mergeCell ref="B98:C98"/>
    <mergeCell ref="B99:C99"/>
    <mergeCell ref="B100:C100"/>
    <mergeCell ref="B101:C101"/>
    <mergeCell ref="B102:C102"/>
    <mergeCell ref="B103:C103"/>
    <mergeCell ref="B91:C91"/>
    <mergeCell ref="B92:C92"/>
    <mergeCell ref="B94:C94"/>
    <mergeCell ref="B95:C95"/>
    <mergeCell ref="B96:C96"/>
    <mergeCell ref="B97:C97"/>
    <mergeCell ref="B110:C110"/>
    <mergeCell ref="B111:C111"/>
    <mergeCell ref="B112:C112"/>
    <mergeCell ref="B113:C113"/>
    <mergeCell ref="A114:I114"/>
    <mergeCell ref="B115:C115"/>
    <mergeCell ref="B104:C104"/>
    <mergeCell ref="B105:C105"/>
    <mergeCell ref="B106:C106"/>
    <mergeCell ref="B107:C107"/>
    <mergeCell ref="B108:C108"/>
    <mergeCell ref="B109:C109"/>
    <mergeCell ref="B122:C122"/>
    <mergeCell ref="B123:C123"/>
    <mergeCell ref="B124:C124"/>
    <mergeCell ref="A125:I125"/>
    <mergeCell ref="B126:C126"/>
    <mergeCell ref="B127:C127"/>
    <mergeCell ref="B116:C116"/>
    <mergeCell ref="B117:C117"/>
    <mergeCell ref="B118:C118"/>
    <mergeCell ref="B119:C119"/>
    <mergeCell ref="B120:C120"/>
    <mergeCell ref="B121:C121"/>
    <mergeCell ref="B134:C134"/>
    <mergeCell ref="B135:C135"/>
    <mergeCell ref="B136:C136"/>
    <mergeCell ref="B137:C137"/>
    <mergeCell ref="B138:C138"/>
    <mergeCell ref="B139:C139"/>
    <mergeCell ref="B128:C128"/>
    <mergeCell ref="B129:C129"/>
    <mergeCell ref="B130:C130"/>
    <mergeCell ref="B131:C131"/>
    <mergeCell ref="B132:C132"/>
    <mergeCell ref="B133:C133"/>
    <mergeCell ref="B153:C153"/>
    <mergeCell ref="B158:C158"/>
    <mergeCell ref="A160:C160"/>
    <mergeCell ref="A163:C163"/>
    <mergeCell ref="A168:C168"/>
    <mergeCell ref="A177:C177"/>
    <mergeCell ref="B140:C140"/>
    <mergeCell ref="B141:C141"/>
    <mergeCell ref="B142:C142"/>
    <mergeCell ref="B143:C143"/>
    <mergeCell ref="B144:C144"/>
    <mergeCell ref="A146:I146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Projection</vt:lpstr>
      <vt:lpstr>Break Even Projection</vt:lpstr>
      <vt:lpstr>1st Operational Year Budget</vt:lpstr>
    </vt:vector>
  </TitlesOfParts>
  <Company>Utah State Office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Cisneros, Rabecca</dc:creator>
  <cp:lastModifiedBy>Cisneros, Rabecca</cp:lastModifiedBy>
  <dcterms:created xsi:type="dcterms:W3CDTF">2018-06-26T19:52:22Z</dcterms:created>
  <dcterms:modified xsi:type="dcterms:W3CDTF">2019-03-25T21:11:51Z</dcterms:modified>
</cp:coreProperties>
</file>